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50" windowHeight="12390" activeTab="2"/>
  </bookViews>
  <sheets>
    <sheet name="priv. Deckung" sheetId="1" r:id="rId1"/>
    <sheet name="Kapitalbedarf" sheetId="2" r:id="rId2"/>
    <sheet name="Rentabilitätsvorschau" sheetId="3" r:id="rId3"/>
    <sheet name="Liquiditätsplan" sheetId="4" r:id="rId4"/>
  </sheets>
  <definedNames>
    <definedName name="_xlnm.Print_Area" localSheetId="1">'Kapitalbedarf'!$A$1:$D$52</definedName>
    <definedName name="_xlnm.Print_Area" localSheetId="3">'Liquiditätsplan'!$A$1:$AB$49</definedName>
    <definedName name="_xlnm.Print_Area" localSheetId="0">'priv. Deckung'!$A$1:$D$54</definedName>
    <definedName name="_xlnm.Print_Titles" localSheetId="3">'Liquiditätsplan'!$A:$A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<sst xmlns="http://schemas.openxmlformats.org/spreadsheetml/2006/main" count="189" uniqueCount="173">
  <si>
    <t>Umsatz und Rentabilitätsvorschau:</t>
  </si>
  <si>
    <t>1. Jahr</t>
  </si>
  <si>
    <t>2. Jahr</t>
  </si>
  <si>
    <t>Erwarteter Umsatz</t>
  </si>
  <si>
    <t>- Wareneinsatz</t>
  </si>
  <si>
    <t>= Rohgewinn I</t>
  </si>
  <si>
    <t>= Rohgewinn II</t>
  </si>
  <si>
    <t>Betriebliche Kosten</t>
  </si>
  <si>
    <t xml:space="preserve">            Kfz-Leasing</t>
  </si>
  <si>
    <t xml:space="preserve">            Kfz-Versicherung</t>
  </si>
  <si>
    <t xml:space="preserve">            Benzin</t>
  </si>
  <si>
    <t xml:space="preserve">            Instandhaltung</t>
  </si>
  <si>
    <t xml:space="preserve">      Leasing von Maschinen</t>
  </si>
  <si>
    <t xml:space="preserve">            Reisekosten / Messen / Weiterbildung</t>
  </si>
  <si>
    <t xml:space="preserve">      Steuerberater / Buchhaltung</t>
  </si>
  <si>
    <t xml:space="preserve">      Rechtsberatung</t>
  </si>
  <si>
    <t xml:space="preserve">      betriebliche Versicherungen</t>
  </si>
  <si>
    <t xml:space="preserve">      Zinsen für Fremdkapital</t>
  </si>
  <si>
    <t xml:space="preserve">      Abschreibungen (Auto, etc.)</t>
  </si>
  <si>
    <t xml:space="preserve">      sonstige Kosten</t>
  </si>
  <si>
    <t>Gewinn für die Deckung des Lebensunterhalts:</t>
  </si>
  <si>
    <t>pro Monat</t>
  </si>
  <si>
    <t>pro Jahr</t>
  </si>
  <si>
    <t>+ Miete für Privatwohnung inkl. Nebenkosten</t>
  </si>
  <si>
    <t>= Gewinn vor Steuern</t>
  </si>
  <si>
    <t>-  Summe betriebliche Kosten:</t>
  </si>
  <si>
    <t>-  Personalkosten</t>
  </si>
  <si>
    <t>Gesamter Kapitalbedarf im 1. Jahr</t>
  </si>
  <si>
    <t xml:space="preserve">   Aus- und Fortbildungskosten</t>
  </si>
  <si>
    <t xml:space="preserve">   Gewerbeanmeldung</t>
  </si>
  <si>
    <t xml:space="preserve">   Beratung</t>
  </si>
  <si>
    <t xml:space="preserve">   Notar</t>
  </si>
  <si>
    <t xml:space="preserve">   Eintrag ins Handelsregister</t>
  </si>
  <si>
    <t xml:space="preserve">   Material- und Warenlager (Erstausstattung)</t>
  </si>
  <si>
    <t xml:space="preserve">   Maschinen, Geräte</t>
  </si>
  <si>
    <t xml:space="preserve">   Grundstück / Gebäude</t>
  </si>
  <si>
    <t xml:space="preserve">   einmalige Patent-, Lizenz- oder Franchisegebühr</t>
  </si>
  <si>
    <t xml:space="preserve">   Summe langfristige Investitionen</t>
  </si>
  <si>
    <t xml:space="preserve">   Summe mittel- und kurzfristige Investitionen</t>
  </si>
  <si>
    <t xml:space="preserve">   Summe Betriebsmittelbedarf</t>
  </si>
  <si>
    <t>1.Langfristige Investitionen:</t>
  </si>
  <si>
    <t>2.Mittel- und kurzfristige Investitionen:</t>
  </si>
  <si>
    <t xml:space="preserve">   Summe Gründungskosten</t>
  </si>
  <si>
    <t>4.Gründungskosten:</t>
  </si>
  <si>
    <t>3.Betriebsmittelbedarf in der Anlaufphase:</t>
  </si>
  <si>
    <t>+ Anteilige private Nutzung PKW</t>
  </si>
  <si>
    <t>= Summe der privaten Ausgaben</t>
  </si>
  <si>
    <t>+ Einkommensteuer (zur Berechnung: www.abgabenrechner.de)</t>
  </si>
  <si>
    <t>Kaptialbedarf für Investitionen und Gründungskosten</t>
  </si>
  <si>
    <t>im ersten Jahr:</t>
  </si>
  <si>
    <t>1. Monat</t>
  </si>
  <si>
    <t>2. Monat</t>
  </si>
  <si>
    <t>3. Monat</t>
  </si>
  <si>
    <t>4. Monat</t>
  </si>
  <si>
    <t>5. Monat</t>
  </si>
  <si>
    <t>6. Monat</t>
  </si>
  <si>
    <t>---</t>
  </si>
  <si>
    <t>Einzahlungen aus:</t>
  </si>
  <si>
    <t>Summe Liquiditätszugang</t>
  </si>
  <si>
    <t>Summe Liquiditätsabgang</t>
  </si>
  <si>
    <t>Liquiditätsplan:</t>
  </si>
  <si>
    <t>Auszahlungen für</t>
  </si>
  <si>
    <t xml:space="preserve">      Raumkosten:</t>
  </si>
  <si>
    <t xml:space="preserve">            Raumnebenkosten (Heizung, Wasser,Strom)</t>
  </si>
  <si>
    <t xml:space="preserve">      Fahrzeugkosten:</t>
  </si>
  <si>
    <t xml:space="preserve">      Büro</t>
  </si>
  <si>
    <t xml:space="preserve">            Bürobedarf</t>
  </si>
  <si>
    <t xml:space="preserve">            Porto</t>
  </si>
  <si>
    <t>Erläuterungen:</t>
  </si>
  <si>
    <t xml:space="preserve">   Bau- bzw. Umbaumaßnahmen</t>
  </si>
  <si>
    <t xml:space="preserve">   Einrichtung / Büroausstattung</t>
  </si>
  <si>
    <t xml:space="preserve">   Firmenfahrzeuge</t>
  </si>
  <si>
    <t xml:space="preserve">   Rohstoffe, Hilfs- und Betriebsstoffe (Erstausstattung)</t>
  </si>
  <si>
    <t xml:space="preserve">   Anmeldung / Genehmigungen</t>
  </si>
  <si>
    <t xml:space="preserve">   Kautionen (z. B. Mietkaution)</t>
  </si>
  <si>
    <t xml:space="preserve">            Repräsentation / Bewirtung</t>
  </si>
  <si>
    <t>Lebensunterhalt (Lebensmittel, Kleidung, Hobby etc.)</t>
  </si>
  <si>
    <t>+ Rücklagen (Urlaub, Krankheit, etc.)</t>
  </si>
  <si>
    <t xml:space="preserve">            Summe Raumkosten</t>
  </si>
  <si>
    <t xml:space="preserve">            Summe Fahrzeugkosten</t>
  </si>
  <si>
    <t xml:space="preserve">            Summe Werbungskosten</t>
  </si>
  <si>
    <t xml:space="preserve">            Summe Bürokosten</t>
  </si>
  <si>
    <t>,</t>
  </si>
  <si>
    <r>
      <t>....</t>
    </r>
    <r>
      <rPr>
        <sz val="10"/>
        <rFont val="Arial"/>
        <family val="2"/>
      </rPr>
      <t>Gesamtkosten</t>
    </r>
    <r>
      <rPr>
        <sz val="10"/>
        <color indexed="9"/>
        <rFont val="Arial"/>
        <family val="2"/>
      </rPr>
      <t>...................................................................</t>
    </r>
  </si>
  <si>
    <t xml:space="preserve">   Markteinführungskosten</t>
  </si>
  <si>
    <t xml:space="preserve">       Barverkäufen</t>
  </si>
  <si>
    <t xml:space="preserve">       Material / Waren / Fremdleistungen</t>
  </si>
  <si>
    <t xml:space="preserve">       Lohn, Gehalt, soz. Aufwendungen</t>
  </si>
  <si>
    <t xml:space="preserve">       Miete, Nebenkosten</t>
  </si>
  <si>
    <t xml:space="preserve">       Fahrzeugkosten</t>
  </si>
  <si>
    <t xml:space="preserve">       Maschinenleasing</t>
  </si>
  <si>
    <t xml:space="preserve">       Werbung / Reisekosten</t>
  </si>
  <si>
    <t xml:space="preserve">       Bürobedarf</t>
  </si>
  <si>
    <t xml:space="preserve">       Telefon, Internet, Fax</t>
  </si>
  <si>
    <t xml:space="preserve">       betriebliche Versicherungen</t>
  </si>
  <si>
    <t xml:space="preserve">       übrige Betriebsausgaben</t>
  </si>
  <si>
    <t xml:space="preserve">       Zinsen</t>
  </si>
  <si>
    <t>Monate im Jahr der Gründung</t>
  </si>
  <si>
    <t xml:space="preserve">      Beiträge (wie z. B. IHK)</t>
  </si>
  <si>
    <t xml:space="preserve">      Werbungskosten:</t>
  </si>
  <si>
    <t xml:space="preserve">            Marketing</t>
  </si>
  <si>
    <t>Liquiditätsanfangsbestand des Monats</t>
  </si>
  <si>
    <t>Beträge in Euro (ohne Umsatzsteuer)</t>
  </si>
  <si>
    <t>Dieses Excel-Sheet dient als erste Orientierungshilfe und erhebt keinen Anspruch auf Vollständigkeit.</t>
  </si>
  <si>
    <t xml:space="preserve">nicht übernommen werden. Die in diesem Excel-Sheet dargestellten Erläuterungen erfolgen </t>
  </si>
  <si>
    <t>vorbehaltlich etwaiger Änderungen durch anstehende verordnungsrechtliche oder gesetzliche</t>
  </si>
  <si>
    <t>Kosten pro Jahr             (bei Investitionen: Abschreibungsbeträge) *</t>
  </si>
  <si>
    <r>
      <t xml:space="preserve">betriebliche Ausgaben: </t>
    </r>
    <r>
      <rPr>
        <sz val="10"/>
        <rFont val="Arial"/>
        <family val="2"/>
      </rPr>
      <t>*</t>
    </r>
  </si>
  <si>
    <t xml:space="preserve">    müssen folgende Positionen zusätzlich berücksichtigen: Veränderung der Vorräte, Veränderung sonstiger </t>
  </si>
  <si>
    <t xml:space="preserve">    Vermögenswerte, Veränderung von Verbindlichkeiten aus Lieferung und Leistungen, Veränderung sonstiger</t>
  </si>
  <si>
    <t xml:space="preserve">    Verbindlichkeiten.</t>
  </si>
  <si>
    <t>Trotz sorgfältiger Recherchen bei der Erstellung dieses Excel-Sheets kann eine Haftung für den Inhalt</t>
  </si>
  <si>
    <t>Änderungen. Empfehlung: Holen Sie sich Unterstützung durch qualifizierte Berater, z. B. Steuerberater.</t>
  </si>
  <si>
    <t xml:space="preserve">       sonstige Einnahmen</t>
  </si>
  <si>
    <t xml:space="preserve">+ Sonstige vertragliche Verpflichtungen </t>
  </si>
  <si>
    <t>*    Die Kostenpunke 2 bis 4 bitte nur pro Jahr angeben.</t>
  </si>
  <si>
    <t xml:space="preserve">**   Sofern noch keine Liquiditätsrechnung erstellt wurde, ist dieser Betrag zu schätzen. </t>
  </si>
  <si>
    <t>7. Monat</t>
  </si>
  <si>
    <t>8. Monat</t>
  </si>
  <si>
    <t>9. Monat</t>
  </si>
  <si>
    <t>10. Monat</t>
  </si>
  <si>
    <t>11. Monat</t>
  </si>
  <si>
    <t>12. Monat</t>
  </si>
  <si>
    <t>13. Monat</t>
  </si>
  <si>
    <t>14. Monat</t>
  </si>
  <si>
    <t>15. Monat</t>
  </si>
  <si>
    <t>16. Monat</t>
  </si>
  <si>
    <t>17. Monat</t>
  </si>
  <si>
    <t>18. Monat</t>
  </si>
  <si>
    <t>19. Monat</t>
  </si>
  <si>
    <t>20. Monat</t>
  </si>
  <si>
    <t>21. Monat</t>
  </si>
  <si>
    <t>22. Monat</t>
  </si>
  <si>
    <t>23. Monat</t>
  </si>
  <si>
    <t>24. Monat</t>
  </si>
  <si>
    <t>= Mindestgewinn Kapitalbedarf!</t>
  </si>
  <si>
    <t xml:space="preserve">      Anhaltspunkt: Als Faustregel sollte für die Deckung der laufenden betrieblichen Kosten </t>
  </si>
  <si>
    <t xml:space="preserve">      eine Reserve in Höhe des notwendigen monatlichen Umsatzes (d. h. sämtliche betriebliche</t>
  </si>
  <si>
    <t xml:space="preserve">      und private Kosten) mal 3 angesetzt werden.</t>
  </si>
  <si>
    <t xml:space="preserve">       Eigenmittel</t>
  </si>
  <si>
    <t xml:space="preserve">       Kreditaufnahme</t>
  </si>
  <si>
    <t xml:space="preserve">       Gewerbe- und Körperschaftssteuer **</t>
  </si>
  <si>
    <t xml:space="preserve"> betriebliche Steuern: </t>
  </si>
  <si>
    <t xml:space="preserve">       Umsatzsteuer minus Vorsteuer (Zahllast)</t>
  </si>
  <si>
    <t xml:space="preserve">       Steuererstattungen (Vorsteuerguthaben)</t>
  </si>
  <si>
    <t>Liquiditätsendbestand des Monats ***</t>
  </si>
  <si>
    <t>*** Hinweis: Bei guter Planung sollte der Liquidtätsendbestand des Monats in etwa dem Kontokorrentsaldo</t>
  </si>
  <si>
    <t>**  Nur juristische Personen (z. B. GmbHs) unterliegen der Körperschaftssteuerzahlung.</t>
  </si>
  <si>
    <t xml:space="preserve">     plus Kassenbestand entsprechen.</t>
  </si>
  <si>
    <t xml:space="preserve">   Fehlbetrag aus der Liquiditätsrechnung </t>
  </si>
  <si>
    <t xml:space="preserve">   Reserve für Unvorhergesehnes in der Anlaufphase **</t>
  </si>
  <si>
    <t>Übertrag Liquiditätsendbestand Vormonat</t>
  </si>
  <si>
    <r>
      <t xml:space="preserve">       Forderungen aus Lieferungen/Leistungen</t>
    </r>
    <r>
      <rPr>
        <sz val="10"/>
        <color indexed="9"/>
        <rFont val="Arial"/>
        <family val="2"/>
      </rPr>
      <t xml:space="preserve">                                                                                                    ........</t>
    </r>
    <r>
      <rPr>
        <sz val="10"/>
        <rFont val="Arial"/>
        <family val="2"/>
      </rPr>
      <t>(= Bezahlung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 xml:space="preserve">von Rechnungen)          </t>
    </r>
  </si>
  <si>
    <t>Veränderung Bestand an liquiden Mitteln</t>
  </si>
  <si>
    <t>*   Dieses Schema eignet sich als Vorlage für Einzelunternehmen, die nicht bilanzieren. Firmen, die bilanzieren,</t>
  </si>
  <si>
    <t>+ etwaiger Kredittilgungen für die Selbständigkeit</t>
  </si>
  <si>
    <r>
      <t>Kapitalentnahme</t>
    </r>
    <r>
      <rPr>
        <sz val="10"/>
        <rFont val="Arial"/>
        <family val="2"/>
      </rPr>
      <t xml:space="preserve"> (z.B. für Privatentnahmen, Kredittilgung und Einkommessteuer)</t>
    </r>
  </si>
  <si>
    <t>+ Soziale Absicherung (KK /  RV /  PfV / AV)</t>
  </si>
  <si>
    <t xml:space="preserve">   (wie Haftpflicht-, private Lebensversicherung)</t>
  </si>
  <si>
    <t>BEP</t>
  </si>
  <si>
    <t xml:space="preserve">            Miete, nicht betr.</t>
  </si>
  <si>
    <t xml:space="preserve">            Km-Pauschale</t>
  </si>
  <si>
    <t xml:space="preserve">            Telefon / Fax / Internet / Handy (Flat)</t>
  </si>
  <si>
    <t>NR:</t>
  </si>
  <si>
    <t>Jahr</t>
  </si>
  <si>
    <t>mtl.</t>
  </si>
  <si>
    <t>tage</t>
  </si>
  <si>
    <t>3. Jahr</t>
  </si>
  <si>
    <t>0. Monat</t>
  </si>
  <si>
    <t xml:space="preserve">       betr. Kosten</t>
  </si>
  <si>
    <t>P</t>
  </si>
  <si>
    <t>I</t>
  </si>
  <si>
    <t>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</si>
</sst>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_-* #,##0.00\ [$€]_-;\-* #,##0.00\ [$€]_-;_-* &quot;-&quot;??\ [$€]_-;_-@_-"/>
    <numFmt numFmtId="168" formatCode="_-* #,##0.00\ [$€-40A]_-;\-* #,##0.00\ [$€-40A]_-;_-* &quot;-&quot;??\ [$€-40A]_-;_-@_-"/>
    <numFmt numFmtId="169" formatCode="#,##0.00\ [$€-40A];\-#,##0.00\ [$€-40A]"/>
    <numFmt numFmtId="170" formatCode="#,##0.00\ _€"/>
    <numFmt numFmtId="171" formatCode="_-* #,##0.00\ [$€-407]_-;\-* #,##0.00\ [$€-407]_-;_-* &quot;-&quot;??\ [$€-407]_-;_-@_-"/>
  </numFmts>
  <fonts count="46">
    <font>
      <sz val="10"/>
      <name val="Arial"/>
      <family val="0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sz val="10"/>
      <color indexed="18"/>
      <name val="Arial"/>
      <family val="2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darkHorizontal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32">
    <xf numFmtId="0" fontId="0" fillId="0" borderId="0" xfId="0" applyAlignment="1">
      <alignment/>
    </xf>
    <xf numFmtId="44" fontId="2" fillId="33" borderId="0" xfId="60" applyFont="1" applyFill="1" applyBorder="1" applyAlignment="1">
      <alignment/>
    </xf>
    <xf numFmtId="14" fontId="3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10" xfId="0" applyNumberFormat="1" applyFont="1" applyFill="1" applyBorder="1" applyAlignment="1">
      <alignment horizontal="center"/>
    </xf>
    <xf numFmtId="44" fontId="4" fillId="33" borderId="11" xfId="60" applyFont="1" applyFill="1" applyBorder="1" applyAlignment="1">
      <alignment horizontal="center"/>
    </xf>
    <xf numFmtId="1" fontId="4" fillId="33" borderId="12" xfId="60" applyNumberFormat="1" applyFont="1" applyFill="1" applyBorder="1" applyAlignment="1" applyProtection="1">
      <alignment horizontal="center"/>
      <protection locked="0"/>
    </xf>
    <xf numFmtId="1" fontId="4" fillId="33" borderId="11" xfId="52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/>
    </xf>
    <xf numFmtId="166" fontId="0" fillId="33" borderId="12" xfId="46" applyNumberFormat="1" applyFont="1" applyFill="1" applyBorder="1" applyAlignment="1">
      <alignment/>
    </xf>
    <xf numFmtId="166" fontId="0" fillId="33" borderId="11" xfId="46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69" fontId="0" fillId="33" borderId="12" xfId="46" applyNumberFormat="1" applyFont="1" applyFill="1" applyBorder="1" applyAlignment="1">
      <alignment/>
    </xf>
    <xf numFmtId="169" fontId="0" fillId="33" borderId="11" xfId="46" applyNumberFormat="1" applyFont="1" applyFill="1" applyBorder="1" applyAlignment="1">
      <alignment/>
    </xf>
    <xf numFmtId="169" fontId="0" fillId="33" borderId="12" xfId="46" applyNumberFormat="1" applyFont="1" applyFill="1" applyBorder="1" applyAlignment="1">
      <alignment/>
    </xf>
    <xf numFmtId="167" fontId="5" fillId="33" borderId="12" xfId="46" applyFont="1" applyFill="1" applyBorder="1" applyAlignment="1">
      <alignment/>
    </xf>
    <xf numFmtId="167" fontId="5" fillId="33" borderId="11" xfId="46" applyFont="1" applyFill="1" applyBorder="1" applyAlignment="1">
      <alignment/>
    </xf>
    <xf numFmtId="167" fontId="0" fillId="33" borderId="12" xfId="46" applyFont="1" applyFill="1" applyBorder="1" applyAlignment="1">
      <alignment/>
    </xf>
    <xf numFmtId="167" fontId="0" fillId="33" borderId="11" xfId="46" applyFont="1" applyFill="1" applyBorder="1" applyAlignment="1">
      <alignment/>
    </xf>
    <xf numFmtId="49" fontId="0" fillId="33" borderId="10" xfId="0" applyNumberFormat="1" applyFont="1" applyFill="1" applyBorder="1" applyAlignment="1">
      <alignment horizontal="left"/>
    </xf>
    <xf numFmtId="7" fontId="0" fillId="33" borderId="12" xfId="46" applyNumberFormat="1" applyFont="1" applyFill="1" applyBorder="1" applyAlignment="1">
      <alignment/>
    </xf>
    <xf numFmtId="7" fontId="0" fillId="33" borderId="11" xfId="46" applyNumberFormat="1" applyFont="1" applyFill="1" applyBorder="1" applyAlignment="1">
      <alignment/>
    </xf>
    <xf numFmtId="170" fontId="0" fillId="33" borderId="12" xfId="46" applyNumberFormat="1" applyFont="1" applyFill="1" applyBorder="1" applyAlignment="1">
      <alignment/>
    </xf>
    <xf numFmtId="170" fontId="0" fillId="33" borderId="11" xfId="46" applyNumberFormat="1" applyFont="1" applyFill="1" applyBorder="1" applyAlignment="1">
      <alignment/>
    </xf>
    <xf numFmtId="49" fontId="0" fillId="33" borderId="0" xfId="46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49" fontId="0" fillId="33" borderId="0" xfId="0" applyNumberFormat="1" applyFill="1" applyBorder="1" applyAlignment="1">
      <alignment/>
    </xf>
    <xf numFmtId="0" fontId="1" fillId="33" borderId="0" xfId="0" applyFont="1" applyFill="1" applyBorder="1" applyAlignment="1">
      <alignment/>
    </xf>
    <xf numFmtId="44" fontId="0" fillId="33" borderId="11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49" fontId="6" fillId="33" borderId="0" xfId="0" applyNumberFormat="1" applyFont="1" applyFill="1" applyBorder="1" applyAlignment="1">
      <alignment/>
    </xf>
    <xf numFmtId="49" fontId="6" fillId="33" borderId="0" xfId="60" applyNumberFormat="1" applyFont="1" applyFill="1" applyBorder="1" applyAlignment="1">
      <alignment/>
    </xf>
    <xf numFmtId="166" fontId="4" fillId="33" borderId="0" xfId="46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44" fontId="4" fillId="33" borderId="11" xfId="0" applyNumberFormat="1" applyFont="1" applyFill="1" applyBorder="1" applyAlignment="1">
      <alignment/>
    </xf>
    <xf numFmtId="44" fontId="0" fillId="33" borderId="11" xfId="0" applyNumberFormat="1" applyFill="1" applyBorder="1" applyAlignment="1">
      <alignment/>
    </xf>
    <xf numFmtId="44" fontId="0" fillId="33" borderId="11" xfId="46" applyNumberFormat="1" applyFont="1" applyFill="1" applyBorder="1" applyAlignment="1">
      <alignment horizontal="left"/>
    </xf>
    <xf numFmtId="44" fontId="0" fillId="33" borderId="0" xfId="60" applyFont="1" applyFill="1" applyBorder="1" applyAlignment="1">
      <alignment wrapText="1"/>
    </xf>
    <xf numFmtId="0" fontId="0" fillId="33" borderId="0" xfId="0" applyNumberFormat="1" applyFill="1" applyBorder="1" applyAlignment="1">
      <alignment/>
    </xf>
    <xf numFmtId="0" fontId="0" fillId="33" borderId="0" xfId="60" applyNumberFormat="1" applyFont="1" applyFill="1" applyBorder="1" applyAlignment="1">
      <alignment wrapText="1"/>
    </xf>
    <xf numFmtId="2" fontId="1" fillId="33" borderId="0" xfId="0" applyNumberFormat="1" applyFont="1" applyFill="1" applyBorder="1" applyAlignment="1">
      <alignment/>
    </xf>
    <xf numFmtId="44" fontId="0" fillId="33" borderId="12" xfId="46" applyNumberFormat="1" applyFont="1" applyFill="1" applyBorder="1" applyAlignment="1">
      <alignment/>
    </xf>
    <xf numFmtId="44" fontId="4" fillId="33" borderId="12" xfId="46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71" fontId="0" fillId="33" borderId="11" xfId="0" applyNumberFormat="1" applyFill="1" applyBorder="1" applyAlignment="1">
      <alignment/>
    </xf>
    <xf numFmtId="44" fontId="0" fillId="33" borderId="11" xfId="60" applyFont="1" applyFill="1" applyBorder="1" applyAlignment="1">
      <alignment horizontal="center" wrapText="1"/>
    </xf>
    <xf numFmtId="14" fontId="1" fillId="33" borderId="0" xfId="0" applyNumberFormat="1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13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 wrapText="1"/>
    </xf>
    <xf numFmtId="49" fontId="9" fillId="33" borderId="10" xfId="0" applyNumberFormat="1" applyFont="1" applyFill="1" applyBorder="1" applyAlignment="1">
      <alignment wrapText="1"/>
    </xf>
    <xf numFmtId="49" fontId="0" fillId="33" borderId="10" xfId="0" applyNumberFormat="1" applyFont="1" applyFill="1" applyBorder="1" applyAlignment="1">
      <alignment wrapText="1"/>
    </xf>
    <xf numFmtId="49" fontId="4" fillId="33" borderId="0" xfId="0" applyNumberFormat="1" applyFont="1" applyFill="1" applyBorder="1" applyAlignment="1">
      <alignment wrapText="1"/>
    </xf>
    <xf numFmtId="44" fontId="0" fillId="33" borderId="15" xfId="0" applyNumberFormat="1" applyFont="1" applyFill="1" applyBorder="1" applyAlignment="1">
      <alignment wrapText="1"/>
    </xf>
    <xf numFmtId="44" fontId="0" fillId="33" borderId="10" xfId="0" applyNumberFormat="1" applyFont="1" applyFill="1" applyBorder="1" applyAlignment="1">
      <alignment wrapText="1"/>
    </xf>
    <xf numFmtId="44" fontId="0" fillId="33" borderId="14" xfId="0" applyNumberFormat="1" applyFont="1" applyFill="1" applyBorder="1" applyAlignment="1">
      <alignment wrapText="1"/>
    </xf>
    <xf numFmtId="44" fontId="0" fillId="33" borderId="13" xfId="0" applyNumberFormat="1" applyFont="1" applyFill="1" applyBorder="1" applyAlignment="1">
      <alignment wrapText="1"/>
    </xf>
    <xf numFmtId="166" fontId="0" fillId="33" borderId="16" xfId="0" applyNumberFormat="1" applyFont="1" applyFill="1" applyBorder="1" applyAlignment="1">
      <alignment wrapText="1"/>
    </xf>
    <xf numFmtId="44" fontId="0" fillId="33" borderId="17" xfId="0" applyNumberFormat="1" applyFont="1" applyFill="1" applyBorder="1" applyAlignment="1">
      <alignment wrapText="1"/>
    </xf>
    <xf numFmtId="44" fontId="0" fillId="33" borderId="18" xfId="0" applyNumberFormat="1" applyFont="1" applyFill="1" applyBorder="1" applyAlignment="1">
      <alignment wrapText="1"/>
    </xf>
    <xf numFmtId="44" fontId="0" fillId="33" borderId="11" xfId="0" applyNumberFormat="1" applyFont="1" applyFill="1" applyBorder="1" applyAlignment="1">
      <alignment wrapText="1"/>
    </xf>
    <xf numFmtId="44" fontId="0" fillId="33" borderId="19" xfId="0" applyNumberFormat="1" applyFont="1" applyFill="1" applyBorder="1" applyAlignment="1">
      <alignment wrapText="1"/>
    </xf>
    <xf numFmtId="44" fontId="0" fillId="33" borderId="19" xfId="0" applyNumberFormat="1" applyFont="1" applyFill="1" applyBorder="1" applyAlignment="1">
      <alignment/>
    </xf>
    <xf numFmtId="44" fontId="0" fillId="33" borderId="12" xfId="0" applyNumberFormat="1" applyFont="1" applyFill="1" applyBorder="1" applyAlignment="1">
      <alignment wrapText="1"/>
    </xf>
    <xf numFmtId="166" fontId="4" fillId="33" borderId="0" xfId="0" applyNumberFormat="1" applyFont="1" applyFill="1" applyBorder="1" applyAlignment="1">
      <alignment wrapText="1"/>
    </xf>
    <xf numFmtId="44" fontId="0" fillId="33" borderId="16" xfId="0" applyNumberFormat="1" applyFont="1" applyFill="1" applyBorder="1" applyAlignment="1">
      <alignment wrapText="1"/>
    </xf>
    <xf numFmtId="49" fontId="1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44" fontId="3" fillId="33" borderId="16" xfId="6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44" fontId="4" fillId="34" borderId="11" xfId="60" applyFont="1" applyFill="1" applyBorder="1" applyAlignment="1">
      <alignment horizontal="right"/>
    </xf>
    <xf numFmtId="49" fontId="0" fillId="34" borderId="0" xfId="0" applyNumberFormat="1" applyFont="1" applyFill="1" applyBorder="1" applyAlignment="1">
      <alignment/>
    </xf>
    <xf numFmtId="49" fontId="0" fillId="34" borderId="10" xfId="0" applyNumberFormat="1" applyFont="1" applyFill="1" applyBorder="1" applyAlignment="1">
      <alignment/>
    </xf>
    <xf numFmtId="169" fontId="0" fillId="34" borderId="11" xfId="46" applyNumberFormat="1" applyFont="1" applyFill="1" applyBorder="1" applyAlignment="1">
      <alignment/>
    </xf>
    <xf numFmtId="44" fontId="0" fillId="34" borderId="11" xfId="46" applyNumberFormat="1" applyFont="1" applyFill="1" applyBorder="1" applyAlignment="1">
      <alignment/>
    </xf>
    <xf numFmtId="169" fontId="0" fillId="34" borderId="20" xfId="46" applyNumberFormat="1" applyFont="1" applyFill="1" applyBorder="1" applyAlignment="1">
      <alignment/>
    </xf>
    <xf numFmtId="44" fontId="0" fillId="34" borderId="14" xfId="46" applyNumberFormat="1" applyFont="1" applyFill="1" applyBorder="1" applyAlignment="1">
      <alignment/>
    </xf>
    <xf numFmtId="169" fontId="0" fillId="34" borderId="21" xfId="46" applyNumberFormat="1" applyFont="1" applyFill="1" applyBorder="1" applyAlignment="1">
      <alignment/>
    </xf>
    <xf numFmtId="44" fontId="0" fillId="34" borderId="18" xfId="46" applyNumberFormat="1" applyFont="1" applyFill="1" applyBorder="1" applyAlignment="1">
      <alignment/>
    </xf>
    <xf numFmtId="49" fontId="0" fillId="34" borderId="0" xfId="0" applyNumberFormat="1" applyFill="1" applyBorder="1" applyAlignment="1">
      <alignment/>
    </xf>
    <xf numFmtId="167" fontId="4" fillId="33" borderId="11" xfId="46" applyFont="1" applyFill="1" applyBorder="1" applyAlignment="1">
      <alignment/>
    </xf>
    <xf numFmtId="0" fontId="4" fillId="33" borderId="0" xfId="0" applyFont="1" applyFill="1" applyAlignment="1">
      <alignment/>
    </xf>
    <xf numFmtId="49" fontId="0" fillId="35" borderId="10" xfId="0" applyNumberFormat="1" applyFont="1" applyFill="1" applyBorder="1" applyAlignment="1">
      <alignment/>
    </xf>
    <xf numFmtId="49" fontId="4" fillId="35" borderId="10" xfId="0" applyNumberFormat="1" applyFont="1" applyFill="1" applyBorder="1" applyAlignment="1">
      <alignment/>
    </xf>
    <xf numFmtId="49" fontId="4" fillId="36" borderId="0" xfId="0" applyNumberFormat="1" applyFont="1" applyFill="1" applyBorder="1" applyAlignment="1">
      <alignment/>
    </xf>
    <xf numFmtId="49" fontId="4" fillId="36" borderId="10" xfId="0" applyNumberFormat="1" applyFont="1" applyFill="1" applyBorder="1" applyAlignment="1">
      <alignment/>
    </xf>
    <xf numFmtId="167" fontId="4" fillId="36" borderId="11" xfId="46" applyFont="1" applyFill="1" applyBorder="1" applyAlignment="1">
      <alignment/>
    </xf>
    <xf numFmtId="44" fontId="4" fillId="36" borderId="11" xfId="46" applyNumberFormat="1" applyFont="1" applyFill="1" applyBorder="1" applyAlignment="1">
      <alignment/>
    </xf>
    <xf numFmtId="44" fontId="4" fillId="36" borderId="12" xfId="46" applyNumberFormat="1" applyFont="1" applyFill="1" applyBorder="1" applyAlignment="1" applyProtection="1">
      <alignment/>
      <protection locked="0"/>
    </xf>
    <xf numFmtId="166" fontId="9" fillId="33" borderId="12" xfId="60" applyNumberFormat="1" applyFont="1" applyFill="1" applyBorder="1" applyAlignment="1">
      <alignment horizontal="center" wrapText="1"/>
    </xf>
    <xf numFmtId="44" fontId="4" fillId="33" borderId="0" xfId="46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44" fontId="4" fillId="35" borderId="11" xfId="0" applyNumberFormat="1" applyFont="1" applyFill="1" applyBorder="1" applyAlignment="1">
      <alignment/>
    </xf>
    <xf numFmtId="171" fontId="0" fillId="33" borderId="15" xfId="0" applyNumberFormat="1" applyFill="1" applyBorder="1" applyAlignment="1">
      <alignment/>
    </xf>
    <xf numFmtId="44" fontId="0" fillId="33" borderId="15" xfId="0" applyNumberFormat="1" applyFill="1" applyBorder="1" applyAlignment="1">
      <alignment/>
    </xf>
    <xf numFmtId="49" fontId="4" fillId="35" borderId="10" xfId="0" applyNumberFormat="1" applyFont="1" applyFill="1" applyBorder="1" applyAlignment="1">
      <alignment wrapText="1"/>
    </xf>
    <xf numFmtId="171" fontId="4" fillId="35" borderId="12" xfId="0" applyNumberFormat="1" applyFont="1" applyFill="1" applyBorder="1" applyAlignment="1">
      <alignment horizontal="center" wrapText="1"/>
    </xf>
    <xf numFmtId="44" fontId="4" fillId="35" borderId="12" xfId="0" applyNumberFormat="1" applyFont="1" applyFill="1" applyBorder="1" applyAlignment="1">
      <alignment horizontal="center" wrapText="1"/>
    </xf>
    <xf numFmtId="44" fontId="4" fillId="35" borderId="11" xfId="0" applyNumberFormat="1" applyFont="1" applyFill="1" applyBorder="1" applyAlignment="1">
      <alignment horizontal="center" wrapText="1"/>
    </xf>
    <xf numFmtId="44" fontId="4" fillId="35" borderId="12" xfId="0" applyNumberFormat="1" applyFont="1" applyFill="1" applyBorder="1" applyAlignment="1">
      <alignment wrapText="1"/>
    </xf>
    <xf numFmtId="44" fontId="4" fillId="35" borderId="11" xfId="0" applyNumberFormat="1" applyFont="1" applyFill="1" applyBorder="1" applyAlignment="1">
      <alignment wrapText="1"/>
    </xf>
    <xf numFmtId="44" fontId="4" fillId="35" borderId="12" xfId="0" applyNumberFormat="1" applyFont="1" applyFill="1" applyBorder="1" applyAlignment="1" applyProtection="1">
      <alignment wrapText="1"/>
      <protection/>
    </xf>
    <xf numFmtId="171" fontId="4" fillId="35" borderId="11" xfId="0" applyNumberFormat="1" applyFont="1" applyFill="1" applyBorder="1" applyAlignment="1">
      <alignment wrapText="1"/>
    </xf>
    <xf numFmtId="171" fontId="4" fillId="35" borderId="12" xfId="0" applyNumberFormat="1" applyFont="1" applyFill="1" applyBorder="1" applyAlignment="1">
      <alignment wrapText="1"/>
    </xf>
    <xf numFmtId="167" fontId="10" fillId="33" borderId="12" xfId="46" applyFont="1" applyFill="1" applyBorder="1" applyAlignment="1">
      <alignment/>
    </xf>
    <xf numFmtId="167" fontId="10" fillId="33" borderId="11" xfId="46" applyFont="1" applyFill="1" applyBorder="1" applyAlignment="1">
      <alignment/>
    </xf>
    <xf numFmtId="44" fontId="4" fillId="33" borderId="22" xfId="0" applyNumberFormat="1" applyFont="1" applyFill="1" applyBorder="1" applyAlignment="1">
      <alignment/>
    </xf>
    <xf numFmtId="0" fontId="0" fillId="33" borderId="23" xfId="0" applyFill="1" applyBorder="1" applyAlignment="1">
      <alignment/>
    </xf>
    <xf numFmtId="0" fontId="11" fillId="33" borderId="0" xfId="0" applyFont="1" applyFill="1" applyBorder="1" applyAlignment="1">
      <alignment/>
    </xf>
    <xf numFmtId="49" fontId="4" fillId="33" borderId="10" xfId="0" applyNumberFormat="1" applyFont="1" applyFill="1" applyBorder="1" applyAlignment="1">
      <alignment wrapText="1"/>
    </xf>
    <xf numFmtId="171" fontId="4" fillId="35" borderId="12" xfId="46" applyNumberFormat="1" applyFont="1" applyFill="1" applyBorder="1" applyAlignment="1">
      <alignment/>
    </xf>
    <xf numFmtId="171" fontId="4" fillId="35" borderId="11" xfId="46" applyNumberFormat="1" applyFont="1" applyFill="1" applyBorder="1" applyAlignment="1">
      <alignment/>
    </xf>
    <xf numFmtId="171" fontId="5" fillId="35" borderId="11" xfId="46" applyNumberFormat="1" applyFont="1" applyFill="1" applyBorder="1" applyAlignment="1">
      <alignment/>
    </xf>
    <xf numFmtId="171" fontId="5" fillId="35" borderId="11" xfId="46" applyNumberFormat="1" applyFont="1" applyFill="1" applyBorder="1" applyAlignment="1" applyProtection="1">
      <alignment/>
      <protection locked="0"/>
    </xf>
    <xf numFmtId="44" fontId="4" fillId="36" borderId="11" xfId="0" applyNumberFormat="1" applyFont="1" applyFill="1" applyBorder="1" applyAlignment="1">
      <alignment/>
    </xf>
    <xf numFmtId="171" fontId="0" fillId="33" borderId="0" xfId="0" applyNumberFormat="1" applyFill="1" applyBorder="1" applyAlignment="1">
      <alignment/>
    </xf>
    <xf numFmtId="44" fontId="4" fillId="33" borderId="12" xfId="0" applyNumberFormat="1" applyFont="1" applyFill="1" applyBorder="1" applyAlignment="1" quotePrefix="1">
      <alignment horizontal="center" wrapText="1"/>
    </xf>
    <xf numFmtId="44" fontId="4" fillId="33" borderId="11" xfId="0" applyNumberFormat="1" applyFont="1" applyFill="1" applyBorder="1" applyAlignment="1">
      <alignment horizontal="center" wrapText="1"/>
    </xf>
    <xf numFmtId="44" fontId="0" fillId="33" borderId="23" xfId="0" applyNumberFormat="1" applyFill="1" applyBorder="1" applyAlignment="1">
      <alignment/>
    </xf>
    <xf numFmtId="44" fontId="0" fillId="33" borderId="0" xfId="0" applyNumberFormat="1" applyFill="1" applyBorder="1" applyAlignment="1">
      <alignment/>
    </xf>
    <xf numFmtId="44" fontId="4" fillId="35" borderId="0" xfId="0" applyNumberFormat="1" applyFont="1" applyFill="1" applyBorder="1" applyAlignment="1">
      <alignment/>
    </xf>
    <xf numFmtId="1" fontId="0" fillId="33" borderId="0" xfId="0" applyNumberFormat="1" applyFill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1" width="41.8515625" style="76" customWidth="1"/>
    <col min="2" max="2" width="17.7109375" style="76" customWidth="1"/>
    <col min="3" max="3" width="14.421875" style="76" customWidth="1"/>
    <col min="4" max="4" width="13.00390625" style="76" customWidth="1"/>
    <col min="5" max="16384" width="11.421875" style="76" customWidth="1"/>
  </cols>
  <sheetData>
    <row r="1" spans="1:4" ht="18">
      <c r="A1" s="74" t="s">
        <v>20</v>
      </c>
      <c r="B1" s="75"/>
      <c r="C1" s="75"/>
      <c r="D1" s="75"/>
    </row>
    <row r="2" spans="1:4" ht="15">
      <c r="A2" s="77"/>
      <c r="B2" s="78"/>
      <c r="C2" s="78"/>
      <c r="D2" s="78"/>
    </row>
    <row r="3" spans="1:4" ht="15">
      <c r="A3" s="77"/>
      <c r="B3" s="79"/>
      <c r="C3" s="80" t="s">
        <v>21</v>
      </c>
      <c r="D3" s="80" t="s">
        <v>22</v>
      </c>
    </row>
    <row r="4" spans="1:4" ht="12.75">
      <c r="A4" s="81" t="s">
        <v>76</v>
      </c>
      <c r="B4" s="82"/>
      <c r="C4" s="83">
        <v>500</v>
      </c>
      <c r="D4" s="84">
        <f>C4*12</f>
        <v>6000</v>
      </c>
    </row>
    <row r="5" spans="1:4" ht="12.75">
      <c r="A5" s="81" t="s">
        <v>23</v>
      </c>
      <c r="B5" s="82"/>
      <c r="C5" s="83">
        <v>1000</v>
      </c>
      <c r="D5" s="84">
        <f>C5*12</f>
        <v>12000</v>
      </c>
    </row>
    <row r="6" spans="1:4" ht="12.75">
      <c r="A6" s="81" t="s">
        <v>157</v>
      </c>
      <c r="B6" s="82"/>
      <c r="C6" s="83">
        <v>1250</v>
      </c>
      <c r="D6" s="84">
        <f>C6*12</f>
        <v>15000</v>
      </c>
    </row>
    <row r="7" spans="1:4" ht="12.75">
      <c r="A7" s="81" t="s">
        <v>114</v>
      </c>
      <c r="B7" s="82"/>
      <c r="C7" s="85"/>
      <c r="D7" s="86"/>
    </row>
    <row r="8" spans="1:4" ht="12.75">
      <c r="A8" s="81" t="s">
        <v>158</v>
      </c>
      <c r="B8" s="82"/>
      <c r="C8" s="87">
        <v>75</v>
      </c>
      <c r="D8" s="88">
        <f>C8*12</f>
        <v>900</v>
      </c>
    </row>
    <row r="9" spans="1:4" ht="12.75">
      <c r="A9" s="81" t="s">
        <v>45</v>
      </c>
      <c r="B9" s="82"/>
      <c r="C9" s="83">
        <v>350</v>
      </c>
      <c r="D9" s="84">
        <f>C9*12</f>
        <v>4200</v>
      </c>
    </row>
    <row r="10" spans="1:4" ht="12.75">
      <c r="A10" s="81" t="s">
        <v>77</v>
      </c>
      <c r="B10" s="82"/>
      <c r="C10" s="83">
        <v>100</v>
      </c>
      <c r="D10" s="84">
        <f>C10*12</f>
        <v>1200</v>
      </c>
    </row>
    <row r="11" spans="1:4" ht="12.75">
      <c r="A11" s="81" t="s">
        <v>155</v>
      </c>
      <c r="B11" s="82"/>
      <c r="C11" s="83">
        <f>D11/12</f>
        <v>733.3333333333334</v>
      </c>
      <c r="D11" s="84">
        <f>Kapitalbedarf!B33</f>
        <v>8800</v>
      </c>
    </row>
    <row r="12" spans="1:4" ht="12.75">
      <c r="A12" s="94" t="s">
        <v>46</v>
      </c>
      <c r="B12" s="95"/>
      <c r="C12" s="96">
        <f>SUM(C4:C11)</f>
        <v>4008.3333333333335</v>
      </c>
      <c r="D12" s="97">
        <f>SUM(D4:D11)</f>
        <v>48100</v>
      </c>
    </row>
    <row r="13" spans="1:4" ht="12.75">
      <c r="A13" s="94" t="s">
        <v>47</v>
      </c>
      <c r="B13" s="95"/>
      <c r="C13" s="96">
        <f>D13/12</f>
        <v>887.0833333333334</v>
      </c>
      <c r="D13" s="97">
        <v>10645</v>
      </c>
    </row>
    <row r="14" spans="1:4" ht="12.75">
      <c r="A14" s="94" t="s">
        <v>135</v>
      </c>
      <c r="B14" s="95"/>
      <c r="C14" s="96">
        <f>C12+C13</f>
        <v>4895.416666666667</v>
      </c>
      <c r="D14" s="124">
        <f>D12+D13</f>
        <v>58745</v>
      </c>
    </row>
    <row r="15" spans="1:4" ht="12.75">
      <c r="A15" s="89"/>
      <c r="B15" s="81"/>
      <c r="C15" s="79"/>
      <c r="D15" s="79"/>
    </row>
    <row r="23" spans="1:4" ht="12.75">
      <c r="A23" s="89"/>
      <c r="B23" s="81"/>
      <c r="C23" s="79"/>
      <c r="D23" s="79"/>
    </row>
    <row r="29" ht="36.75" customHeight="1"/>
    <row r="31" ht="39.75" customHeight="1"/>
    <row r="32" ht="39" customHeight="1"/>
    <row r="34" ht="39" customHeight="1"/>
    <row r="35" ht="12.75">
      <c r="A35" s="76" t="s">
        <v>82</v>
      </c>
    </row>
    <row r="38" spans="5:6" ht="12.75">
      <c r="E38" s="118"/>
      <c r="F38" s="118"/>
    </row>
    <row r="39" spans="5:6" ht="12.75">
      <c r="E39" s="118"/>
      <c r="F39" s="118"/>
    </row>
    <row r="40" spans="5:6" ht="12.75">
      <c r="E40" s="118"/>
      <c r="F40" s="118"/>
    </row>
    <row r="41" spans="5:6" ht="12.75">
      <c r="E41" s="118"/>
      <c r="F41" s="118"/>
    </row>
    <row r="42" spans="1:4" ht="12.75">
      <c r="A42" s="13" t="s">
        <v>103</v>
      </c>
      <c r="B42" s="13"/>
      <c r="C42" s="13"/>
      <c r="D42" s="13"/>
    </row>
    <row r="43" spans="1:4" ht="12.75">
      <c r="A43" s="13" t="s">
        <v>111</v>
      </c>
      <c r="B43" s="13"/>
      <c r="C43" s="13"/>
      <c r="D43" s="13"/>
    </row>
    <row r="44" spans="1:4" ht="12.75">
      <c r="A44" s="13" t="s">
        <v>104</v>
      </c>
      <c r="B44" s="13"/>
      <c r="C44" s="13"/>
      <c r="D44" s="13"/>
    </row>
    <row r="45" spans="1:4" ht="12.75">
      <c r="A45" s="13" t="s">
        <v>105</v>
      </c>
      <c r="B45" s="13"/>
      <c r="C45" s="13"/>
      <c r="D45" s="13"/>
    </row>
    <row r="46" spans="1:4" ht="12.75">
      <c r="A46" s="13" t="s">
        <v>112</v>
      </c>
      <c r="B46" s="13"/>
      <c r="C46" s="13"/>
      <c r="D46" s="13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B31" sqref="B31"/>
    </sheetView>
  </sheetViews>
  <sheetFormatPr defaultColWidth="11.421875" defaultRowHeight="12.75"/>
  <cols>
    <col min="1" max="1" width="46.421875" style="50" customWidth="1"/>
    <col min="2" max="3" width="19.421875" style="50" customWidth="1"/>
    <col min="4" max="4" width="20.57421875" style="50" customWidth="1"/>
    <col min="5" max="16384" width="11.421875" style="50" customWidth="1"/>
  </cols>
  <sheetData>
    <row r="1" spans="1:4" ht="18">
      <c r="A1" s="42" t="s">
        <v>48</v>
      </c>
      <c r="B1" s="41"/>
      <c r="C1" s="41"/>
      <c r="D1" s="40"/>
    </row>
    <row r="2" spans="1:4" ht="18">
      <c r="A2" s="49" t="s">
        <v>49</v>
      </c>
      <c r="B2" s="39"/>
      <c r="C2" s="39"/>
      <c r="D2" s="3"/>
    </row>
    <row r="3" spans="1:4" ht="51">
      <c r="A3" s="46" t="s">
        <v>40</v>
      </c>
      <c r="B3" s="99" t="s">
        <v>83</v>
      </c>
      <c r="C3" s="99"/>
      <c r="D3" s="48" t="s">
        <v>106</v>
      </c>
    </row>
    <row r="4" spans="1:4" ht="12.75">
      <c r="A4" s="45" t="s">
        <v>35</v>
      </c>
      <c r="B4" s="43"/>
      <c r="C4" s="43"/>
      <c r="D4" s="38"/>
    </row>
    <row r="5" spans="1:4" ht="12.75">
      <c r="A5" s="45" t="s">
        <v>69</v>
      </c>
      <c r="B5" s="43"/>
      <c r="C5" s="43"/>
      <c r="D5" s="30"/>
    </row>
    <row r="6" spans="1:4" ht="12.75">
      <c r="A6" s="45" t="s">
        <v>34</v>
      </c>
      <c r="B6" s="43">
        <v>1200</v>
      </c>
      <c r="C6" s="43"/>
      <c r="D6" s="30">
        <v>1200</v>
      </c>
    </row>
    <row r="7" spans="1:4" ht="12.75">
      <c r="A7" s="45" t="s">
        <v>70</v>
      </c>
      <c r="B7" s="43"/>
      <c r="C7" s="43"/>
      <c r="D7" s="37"/>
    </row>
    <row r="8" spans="1:4" ht="12.75">
      <c r="A8" s="45" t="s">
        <v>71</v>
      </c>
      <c r="B8" s="43"/>
      <c r="C8" s="43"/>
      <c r="D8" s="30"/>
    </row>
    <row r="9" spans="1:4" ht="12.75">
      <c r="A9" s="45" t="s">
        <v>36</v>
      </c>
      <c r="B9" s="43"/>
      <c r="C9" s="43"/>
      <c r="D9" s="37"/>
    </row>
    <row r="10" spans="1:4" ht="12.75">
      <c r="A10" s="45" t="s">
        <v>37</v>
      </c>
      <c r="B10" s="44">
        <f>SUM(B4:B9)</f>
        <v>1200</v>
      </c>
      <c r="C10" s="44"/>
      <c r="D10" s="36">
        <f>SUM(D4:D9)</f>
        <v>1200</v>
      </c>
    </row>
    <row r="11" spans="1:4" ht="12.75">
      <c r="A11" s="13"/>
      <c r="B11" s="100"/>
      <c r="C11" s="100"/>
      <c r="D11" s="116"/>
    </row>
    <row r="12" spans="1:4" ht="12.75">
      <c r="A12" s="12" t="s">
        <v>41</v>
      </c>
      <c r="B12" s="37"/>
      <c r="C12" s="128"/>
      <c r="D12" s="117"/>
    </row>
    <row r="13" spans="1:3" ht="12.75">
      <c r="A13" s="13" t="s">
        <v>33</v>
      </c>
      <c r="B13" s="37">
        <v>500</v>
      </c>
      <c r="C13" s="129"/>
    </row>
    <row r="14" spans="1:3" ht="12.75">
      <c r="A14" s="13" t="s">
        <v>72</v>
      </c>
      <c r="B14" s="37"/>
      <c r="C14" s="129"/>
    </row>
    <row r="15" spans="1:3" ht="12.75">
      <c r="A15" s="13" t="s">
        <v>38</v>
      </c>
      <c r="B15" s="37">
        <f>SUM(B12:B14)</f>
        <v>500</v>
      </c>
      <c r="C15" s="129"/>
    </row>
    <row r="16" spans="1:3" ht="12.75">
      <c r="A16" s="13"/>
      <c r="B16" s="104"/>
      <c r="C16" s="129"/>
    </row>
    <row r="17" spans="1:3" ht="12.75">
      <c r="A17" s="12" t="s">
        <v>44</v>
      </c>
      <c r="B17" s="37"/>
      <c r="C17" s="129"/>
    </row>
    <row r="18" spans="1:3" ht="12.75">
      <c r="A18" s="13" t="s">
        <v>149</v>
      </c>
      <c r="B18" s="37"/>
      <c r="C18" s="129"/>
    </row>
    <row r="19" spans="1:3" ht="12.75">
      <c r="A19" s="13" t="s">
        <v>150</v>
      </c>
      <c r="B19" s="37"/>
      <c r="C19" s="129"/>
    </row>
    <row r="20" spans="1:3" ht="12.75">
      <c r="A20" s="13" t="s">
        <v>39</v>
      </c>
      <c r="B20" s="47">
        <f>SUM(B17:B19)</f>
        <v>0</v>
      </c>
      <c r="C20" s="125"/>
    </row>
    <row r="21" spans="1:3" ht="12.75">
      <c r="A21" s="13"/>
      <c r="B21" s="103"/>
      <c r="C21" s="125"/>
    </row>
    <row r="22" spans="1:3" ht="12.75">
      <c r="A22" s="12" t="s">
        <v>43</v>
      </c>
      <c r="B22" s="37"/>
      <c r="C22" s="129"/>
    </row>
    <row r="23" spans="1:3" ht="12.75">
      <c r="A23" s="13" t="s">
        <v>73</v>
      </c>
      <c r="B23" s="47">
        <v>250</v>
      </c>
      <c r="C23" s="125"/>
    </row>
    <row r="24" spans="1:3" ht="12.75">
      <c r="A24" s="13" t="s">
        <v>32</v>
      </c>
      <c r="B24" s="47"/>
      <c r="C24" s="125"/>
    </row>
    <row r="25" spans="1:3" ht="12.75">
      <c r="A25" s="13" t="s">
        <v>31</v>
      </c>
      <c r="B25" s="47"/>
      <c r="C25" s="125"/>
    </row>
    <row r="26" spans="1:3" ht="12.75">
      <c r="A26" s="13" t="s">
        <v>30</v>
      </c>
      <c r="B26" s="47">
        <v>1500</v>
      </c>
      <c r="C26" s="125"/>
    </row>
    <row r="27" spans="1:3" ht="12.75">
      <c r="A27" s="13" t="s">
        <v>29</v>
      </c>
      <c r="B27" s="47">
        <v>50</v>
      </c>
      <c r="C27" s="125"/>
    </row>
    <row r="28" spans="1:3" ht="12.75">
      <c r="A28" s="13" t="s">
        <v>28</v>
      </c>
      <c r="B28" s="47"/>
      <c r="C28" s="125"/>
    </row>
    <row r="29" spans="1:3" ht="12.75">
      <c r="A29" s="13" t="s">
        <v>74</v>
      </c>
      <c r="B29" s="47"/>
      <c r="C29" s="125"/>
    </row>
    <row r="30" spans="1:3" ht="12.75">
      <c r="A30" s="13" t="s">
        <v>84</v>
      </c>
      <c r="B30" s="47">
        <v>5300</v>
      </c>
      <c r="C30" s="125"/>
    </row>
    <row r="31" spans="1:3" ht="12.75">
      <c r="A31" s="13" t="s">
        <v>42</v>
      </c>
      <c r="B31" s="47">
        <f>SUM(B22:B30)</f>
        <v>7100</v>
      </c>
      <c r="C31" s="125"/>
    </row>
    <row r="32" spans="1:3" ht="12.75">
      <c r="A32" s="13"/>
      <c r="B32" s="125"/>
      <c r="C32" s="125"/>
    </row>
    <row r="33" spans="1:3" ht="12.75">
      <c r="A33" s="101" t="s">
        <v>27</v>
      </c>
      <c r="B33" s="102">
        <f>B31+B20+B15+B10</f>
        <v>8800</v>
      </c>
      <c r="C33" s="130"/>
    </row>
    <row r="34" spans="1:4" ht="15.75">
      <c r="A34" s="35"/>
      <c r="B34" s="34"/>
      <c r="C34" s="34"/>
      <c r="D34" s="3"/>
    </row>
    <row r="35" spans="1:4" ht="15">
      <c r="A35" s="89" t="s">
        <v>68</v>
      </c>
      <c r="B35" s="33"/>
      <c r="C35" s="33"/>
      <c r="D35" s="32"/>
    </row>
    <row r="36" spans="1:4" ht="15">
      <c r="A36" s="27" t="s">
        <v>115</v>
      </c>
      <c r="B36" s="32"/>
      <c r="C36" s="32"/>
      <c r="D36" s="32"/>
    </row>
    <row r="37" spans="1:4" ht="12.75">
      <c r="A37" s="3" t="s">
        <v>116</v>
      </c>
      <c r="B37" s="3"/>
      <c r="C37" s="3"/>
      <c r="D37" s="3"/>
    </row>
    <row r="38" spans="1:4" ht="12.75">
      <c r="A38" s="3" t="s">
        <v>136</v>
      </c>
      <c r="B38" s="3"/>
      <c r="C38" s="3"/>
      <c r="D38" s="3"/>
    </row>
    <row r="39" spans="1:4" ht="12.75">
      <c r="A39" s="3" t="s">
        <v>137</v>
      </c>
      <c r="B39" s="3"/>
      <c r="C39" s="3"/>
      <c r="D39" s="3"/>
    </row>
    <row r="40" spans="1:4" ht="12.75">
      <c r="A40" s="3" t="s">
        <v>138</v>
      </c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  <row r="43" spans="1:4" ht="12.75">
      <c r="A43" s="3"/>
      <c r="B43" s="3"/>
      <c r="C43" s="3"/>
      <c r="D43" s="3"/>
    </row>
    <row r="44" spans="1:4" ht="12.75">
      <c r="A44" s="3"/>
      <c r="B44" s="3"/>
      <c r="C44" s="3"/>
      <c r="D44" s="3"/>
    </row>
    <row r="48" spans="1:8" ht="12.75">
      <c r="A48" s="13" t="s">
        <v>103</v>
      </c>
      <c r="B48" s="13"/>
      <c r="C48" s="13"/>
      <c r="D48" s="13"/>
      <c r="E48" s="13"/>
      <c r="F48" s="13"/>
      <c r="G48" s="13"/>
      <c r="H48" s="118"/>
    </row>
    <row r="49" spans="1:8" ht="12.75">
      <c r="A49" s="13" t="s">
        <v>111</v>
      </c>
      <c r="B49" s="13"/>
      <c r="C49" s="13"/>
      <c r="D49" s="13"/>
      <c r="E49" s="13"/>
      <c r="F49" s="13"/>
      <c r="G49" s="13"/>
      <c r="H49" s="118"/>
    </row>
    <row r="50" spans="1:8" ht="12.75">
      <c r="A50" s="13" t="s">
        <v>104</v>
      </c>
      <c r="B50" s="13"/>
      <c r="C50" s="13"/>
      <c r="D50" s="13"/>
      <c r="E50" s="13"/>
      <c r="F50" s="13"/>
      <c r="G50" s="13"/>
      <c r="H50" s="118"/>
    </row>
    <row r="51" spans="1:8" ht="12.75">
      <c r="A51" s="13" t="s">
        <v>105</v>
      </c>
      <c r="B51" s="13"/>
      <c r="C51" s="13"/>
      <c r="D51" s="13"/>
      <c r="E51" s="13"/>
      <c r="F51" s="13"/>
      <c r="G51" s="13"/>
      <c r="H51" s="118"/>
    </row>
    <row r="52" spans="1:8" ht="12.75">
      <c r="A52" s="13" t="s">
        <v>112</v>
      </c>
      <c r="B52" s="13"/>
      <c r="C52" s="13"/>
      <c r="D52" s="13"/>
      <c r="E52" s="13"/>
      <c r="F52" s="13"/>
      <c r="G52" s="13"/>
      <c r="H52" s="11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A38" sqref="A38:IV38"/>
    </sheetView>
  </sheetViews>
  <sheetFormatPr defaultColWidth="11.421875" defaultRowHeight="12.75"/>
  <cols>
    <col min="1" max="1" width="46.00390625" style="50" customWidth="1"/>
    <col min="2" max="2" width="16.8515625" style="50" customWidth="1"/>
    <col min="3" max="3" width="16.57421875" style="50" customWidth="1"/>
    <col min="4" max="5" width="17.421875" style="50" customWidth="1"/>
    <col min="6" max="16384" width="11.421875" style="50" customWidth="1"/>
  </cols>
  <sheetData>
    <row r="1" spans="1:5" ht="18">
      <c r="A1" s="29" t="s">
        <v>0</v>
      </c>
      <c r="B1" s="1"/>
      <c r="C1" s="1"/>
      <c r="D1" s="1"/>
      <c r="E1" s="1"/>
    </row>
    <row r="2" spans="1:5" ht="15.75">
      <c r="A2" s="2"/>
      <c r="B2" s="71"/>
      <c r="C2" s="72"/>
      <c r="D2" s="1"/>
      <c r="E2" s="1"/>
    </row>
    <row r="3" spans="1:5" ht="12.75">
      <c r="A3" s="4" t="s">
        <v>102</v>
      </c>
      <c r="B3" s="5" t="s">
        <v>159</v>
      </c>
      <c r="C3" s="5" t="s">
        <v>1</v>
      </c>
      <c r="D3" s="5" t="s">
        <v>2</v>
      </c>
      <c r="E3" s="5" t="s">
        <v>167</v>
      </c>
    </row>
    <row r="4" spans="1:9" ht="12.75">
      <c r="A4" s="4" t="s">
        <v>97</v>
      </c>
      <c r="B4" s="6">
        <f>B5*1.19</f>
        <v>94527.65</v>
      </c>
      <c r="C4" s="7">
        <v>12</v>
      </c>
      <c r="D4" s="7">
        <v>12</v>
      </c>
      <c r="E4" s="7">
        <v>12</v>
      </c>
      <c r="G4" s="50" t="s">
        <v>163</v>
      </c>
      <c r="H4" s="131">
        <f>B4</f>
        <v>94527.65</v>
      </c>
      <c r="I4" s="50" t="s">
        <v>164</v>
      </c>
    </row>
    <row r="5" spans="1:9" ht="12.75">
      <c r="A5" s="93" t="s">
        <v>3</v>
      </c>
      <c r="B5" s="122">
        <f>B7+B6</f>
        <v>79435</v>
      </c>
      <c r="C5" s="123"/>
      <c r="D5" s="123"/>
      <c r="E5" s="123"/>
      <c r="H5" s="50">
        <f>H4/12</f>
        <v>7877.304166666666</v>
      </c>
      <c r="I5" s="50" t="s">
        <v>165</v>
      </c>
    </row>
    <row r="6" spans="1:9" ht="12.75">
      <c r="A6" s="9" t="s">
        <v>4</v>
      </c>
      <c r="B6" s="10">
        <v>2000</v>
      </c>
      <c r="C6" s="11"/>
      <c r="D6" s="11"/>
      <c r="E6" s="11"/>
      <c r="H6" s="50">
        <f>H5/20</f>
        <v>393.86520833333327</v>
      </c>
      <c r="I6" s="50" t="s">
        <v>166</v>
      </c>
    </row>
    <row r="7" spans="1:5" ht="12.75">
      <c r="A7" s="92" t="s">
        <v>5</v>
      </c>
      <c r="B7" s="120">
        <f>B9</f>
        <v>77435</v>
      </c>
      <c r="C7" s="121">
        <f>C5-C6</f>
        <v>0</v>
      </c>
      <c r="D7" s="121">
        <f>D5-D6</f>
        <v>0</v>
      </c>
      <c r="E7" s="121">
        <f>E5-E6</f>
        <v>0</v>
      </c>
    </row>
    <row r="8" spans="1:5" ht="12.75">
      <c r="A8" s="9" t="s">
        <v>26</v>
      </c>
      <c r="B8" s="10">
        <v>0</v>
      </c>
      <c r="C8" s="11"/>
      <c r="D8" s="11"/>
      <c r="E8" s="11"/>
    </row>
    <row r="9" spans="1:5" ht="12.75">
      <c r="A9" s="92" t="s">
        <v>6</v>
      </c>
      <c r="B9" s="120">
        <f>B41+B40</f>
        <v>77435</v>
      </c>
      <c r="C9" s="121">
        <f>C7-C8</f>
        <v>0</v>
      </c>
      <c r="D9" s="121">
        <f>D7-D8</f>
        <v>0</v>
      </c>
      <c r="E9" s="121">
        <f>E7-E8</f>
        <v>0</v>
      </c>
    </row>
    <row r="10" spans="1:5" ht="12.75">
      <c r="A10" s="12" t="s">
        <v>7</v>
      </c>
      <c r="B10" s="13"/>
      <c r="C10" s="13"/>
      <c r="D10" s="13"/>
      <c r="E10" s="13"/>
    </row>
    <row r="11" spans="1:5" ht="12.75">
      <c r="A11" s="45" t="s">
        <v>62</v>
      </c>
      <c r="B11" s="73"/>
      <c r="C11" s="73"/>
      <c r="D11" s="73"/>
      <c r="E11" s="73"/>
    </row>
    <row r="12" spans="1:5" ht="12.75">
      <c r="A12" s="8" t="s">
        <v>160</v>
      </c>
      <c r="B12" s="14"/>
      <c r="C12" s="15"/>
      <c r="D12" s="15"/>
      <c r="E12" s="15"/>
    </row>
    <row r="13" spans="1:5" ht="12.75">
      <c r="A13" s="8" t="s">
        <v>63</v>
      </c>
      <c r="B13" s="16"/>
      <c r="C13" s="15"/>
      <c r="D13" s="15"/>
      <c r="E13" s="15"/>
    </row>
    <row r="14" spans="1:5" ht="12.75">
      <c r="A14" s="8" t="s">
        <v>78</v>
      </c>
      <c r="B14" s="114">
        <f>SUM(B11:B13)</f>
        <v>0</v>
      </c>
      <c r="C14" s="115">
        <f>SUM(C11:C13)</f>
        <v>0</v>
      </c>
      <c r="D14" s="115">
        <f>SUM(D11:D13)</f>
        <v>0</v>
      </c>
      <c r="E14" s="115">
        <f>SUM(E11:E13)</f>
        <v>0</v>
      </c>
    </row>
    <row r="15" spans="1:5" ht="12.75">
      <c r="A15" s="8" t="s">
        <v>64</v>
      </c>
      <c r="B15" s="19"/>
      <c r="C15" s="20"/>
      <c r="D15" s="20"/>
      <c r="E15" s="20"/>
    </row>
    <row r="16" spans="1:5" ht="12.75">
      <c r="A16" s="21" t="s">
        <v>8</v>
      </c>
      <c r="B16" s="19"/>
      <c r="C16" s="20"/>
      <c r="D16" s="20"/>
      <c r="E16" s="20"/>
    </row>
    <row r="17" spans="1:5" ht="12.75">
      <c r="A17" s="21" t="s">
        <v>161</v>
      </c>
      <c r="B17" s="14">
        <f>15000*0.3</f>
        <v>4500</v>
      </c>
      <c r="C17" s="15"/>
      <c r="D17" s="15"/>
      <c r="E17" s="15"/>
    </row>
    <row r="18" spans="1:5" ht="12.75">
      <c r="A18" s="21" t="s">
        <v>9</v>
      </c>
      <c r="B18" s="14"/>
      <c r="C18" s="15"/>
      <c r="D18" s="15"/>
      <c r="E18" s="15"/>
    </row>
    <row r="19" spans="1:5" ht="12.75">
      <c r="A19" s="21" t="s">
        <v>10</v>
      </c>
      <c r="B19" s="14"/>
      <c r="C19" s="15"/>
      <c r="D19" s="15"/>
      <c r="E19" s="15"/>
    </row>
    <row r="20" spans="1:5" ht="12.75">
      <c r="A20" s="21" t="s">
        <v>11</v>
      </c>
      <c r="B20" s="14"/>
      <c r="C20" s="15"/>
      <c r="D20" s="15"/>
      <c r="E20" s="15"/>
    </row>
    <row r="21" spans="1:5" ht="12.75">
      <c r="A21" s="8" t="s">
        <v>79</v>
      </c>
      <c r="B21" s="17">
        <f>SUM(B15:B20)</f>
        <v>4500</v>
      </c>
      <c r="C21" s="18">
        <f>SUM(C15:C20)</f>
        <v>0</v>
      </c>
      <c r="D21" s="18">
        <f>SUM(D15:D20)</f>
        <v>0</v>
      </c>
      <c r="E21" s="18">
        <f>SUM(E15:E20)</f>
        <v>0</v>
      </c>
    </row>
    <row r="22" spans="1:5" ht="12.75">
      <c r="A22" s="8" t="s">
        <v>12</v>
      </c>
      <c r="B22" s="14"/>
      <c r="C22" s="15"/>
      <c r="D22" s="15"/>
      <c r="E22" s="15"/>
    </row>
    <row r="23" spans="1:5" ht="12.75">
      <c r="A23" s="8" t="s">
        <v>99</v>
      </c>
      <c r="B23" s="14"/>
      <c r="C23" s="15"/>
      <c r="D23" s="15"/>
      <c r="E23" s="15"/>
    </row>
    <row r="24" spans="1:5" ht="12.75">
      <c r="A24" s="8" t="s">
        <v>100</v>
      </c>
      <c r="B24" s="22">
        <v>3300</v>
      </c>
      <c r="C24" s="23"/>
      <c r="D24" s="23"/>
      <c r="E24" s="23"/>
    </row>
    <row r="25" spans="1:5" ht="12.75">
      <c r="A25" s="8" t="s">
        <v>13</v>
      </c>
      <c r="B25" s="22">
        <v>3000</v>
      </c>
      <c r="C25" s="23"/>
      <c r="D25" s="23"/>
      <c r="E25" s="23"/>
    </row>
    <row r="26" spans="1:5" ht="12.75">
      <c r="A26" s="8" t="s">
        <v>75</v>
      </c>
      <c r="B26" s="22"/>
      <c r="C26" s="23"/>
      <c r="D26" s="23"/>
      <c r="E26" s="23"/>
    </row>
    <row r="27" spans="1:5" ht="12.75">
      <c r="A27" s="8" t="s">
        <v>80</v>
      </c>
      <c r="B27" s="17">
        <f>SUM(B22:B26)</f>
        <v>6300</v>
      </c>
      <c r="C27" s="18">
        <f>SUM(C22:C26)</f>
        <v>0</v>
      </c>
      <c r="D27" s="18">
        <f>SUM(D22:D26)</f>
        <v>0</v>
      </c>
      <c r="E27" s="18">
        <f>SUM(E22:E26)</f>
        <v>0</v>
      </c>
    </row>
    <row r="28" spans="1:5" ht="12.75">
      <c r="A28" s="8" t="s">
        <v>65</v>
      </c>
      <c r="B28" s="17"/>
      <c r="C28" s="18"/>
      <c r="D28" s="18"/>
      <c r="E28" s="18"/>
    </row>
    <row r="29" spans="1:5" ht="12.75">
      <c r="A29" s="8" t="s">
        <v>66</v>
      </c>
      <c r="B29" s="24">
        <v>500</v>
      </c>
      <c r="C29" s="25"/>
      <c r="D29" s="25"/>
      <c r="E29" s="25"/>
    </row>
    <row r="30" spans="1:5" ht="12.75">
      <c r="A30" s="8" t="s">
        <v>162</v>
      </c>
      <c r="B30" s="24">
        <v>1200</v>
      </c>
      <c r="C30" s="25"/>
      <c r="D30" s="25"/>
      <c r="E30" s="25"/>
    </row>
    <row r="31" spans="1:5" ht="12.75">
      <c r="A31" s="8" t="s">
        <v>67</v>
      </c>
      <c r="B31" s="24">
        <v>100</v>
      </c>
      <c r="C31" s="25"/>
      <c r="D31" s="25"/>
      <c r="E31" s="25"/>
    </row>
    <row r="32" spans="1:5" ht="12.75">
      <c r="A32" s="8" t="s">
        <v>81</v>
      </c>
      <c r="B32" s="17">
        <f>SUM(B28:B31)</f>
        <v>1800</v>
      </c>
      <c r="C32" s="18">
        <f>SUM(C28:C31)</f>
        <v>0</v>
      </c>
      <c r="D32" s="18">
        <f>SUM(D28:D31)</f>
        <v>0</v>
      </c>
      <c r="E32" s="18">
        <f>SUM(E28:E31)</f>
        <v>0</v>
      </c>
    </row>
    <row r="33" spans="1:5" ht="12.75">
      <c r="A33" s="8" t="s">
        <v>14</v>
      </c>
      <c r="B33" s="10">
        <v>1500</v>
      </c>
      <c r="C33" s="11"/>
      <c r="D33" s="11"/>
      <c r="E33" s="11"/>
    </row>
    <row r="34" spans="1:5" ht="12.75">
      <c r="A34" s="8" t="s">
        <v>15</v>
      </c>
      <c r="B34" s="10">
        <v>1500</v>
      </c>
      <c r="C34" s="11"/>
      <c r="D34" s="11"/>
      <c r="E34" s="11"/>
    </row>
    <row r="35" spans="1:5" ht="12.75">
      <c r="A35" s="8" t="s">
        <v>98</v>
      </c>
      <c r="B35" s="10">
        <v>50</v>
      </c>
      <c r="C35" s="11"/>
      <c r="D35" s="11"/>
      <c r="E35" s="11"/>
    </row>
    <row r="36" spans="1:5" ht="12.75">
      <c r="A36" s="8" t="s">
        <v>16</v>
      </c>
      <c r="B36" s="10">
        <v>400</v>
      </c>
      <c r="C36" s="11"/>
      <c r="D36" s="11"/>
      <c r="E36" s="11"/>
    </row>
    <row r="37" spans="1:5" ht="12.75">
      <c r="A37" s="8" t="s">
        <v>17</v>
      </c>
      <c r="B37" s="10">
        <f>Kapitalbedarf!B33/100*5</f>
        <v>440</v>
      </c>
      <c r="C37" s="11"/>
      <c r="D37" s="11"/>
      <c r="E37" s="11"/>
    </row>
    <row r="38" spans="1:5" ht="12.75">
      <c r="A38" s="8" t="s">
        <v>18</v>
      </c>
      <c r="B38" s="10">
        <f>Kapitalbedarf!D10</f>
        <v>1200</v>
      </c>
      <c r="C38" s="11"/>
      <c r="D38" s="11"/>
      <c r="E38" s="11"/>
    </row>
    <row r="39" spans="1:5" ht="12.75">
      <c r="A39" s="8" t="s">
        <v>19</v>
      </c>
      <c r="B39" s="10">
        <v>1000</v>
      </c>
      <c r="C39" s="11"/>
      <c r="D39" s="11"/>
      <c r="E39" s="11"/>
    </row>
    <row r="40" spans="1:5" s="91" customFormat="1" ht="12.75">
      <c r="A40" s="9" t="s">
        <v>25</v>
      </c>
      <c r="B40" s="90">
        <f>B14+B21+B27+B32+B33+B34+B35+B36+B37+B38+B39</f>
        <v>18690</v>
      </c>
      <c r="C40" s="90">
        <f>C14+C21+C27+C32+C33+C34+C35+C36+C37+C38+C39</f>
        <v>0</v>
      </c>
      <c r="D40" s="90">
        <f>D14+D21+D27+D32+D33+D34+D35+D36+D37+D38+D39</f>
        <v>0</v>
      </c>
      <c r="E40" s="90">
        <f>E14+E21+E27+E32+E33+E34+E35+E36+E37+E38+E39</f>
        <v>0</v>
      </c>
    </row>
    <row r="41" spans="1:5" ht="12.75">
      <c r="A41" s="95" t="s">
        <v>24</v>
      </c>
      <c r="B41" s="98">
        <f>'priv. Deckung'!D14</f>
        <v>58745</v>
      </c>
      <c r="C41" s="97">
        <f>C9-C40</f>
        <v>0</v>
      </c>
      <c r="D41" s="97">
        <f>D9-D40</f>
        <v>0</v>
      </c>
      <c r="E41" s="97">
        <f>E9-E40</f>
        <v>0</v>
      </c>
    </row>
    <row r="42" spans="1:5" ht="12.75">
      <c r="A42" s="26"/>
      <c r="B42" s="27"/>
      <c r="C42" s="27"/>
      <c r="D42" s="27"/>
      <c r="E42" s="27"/>
    </row>
    <row r="43" spans="1:5" ht="12.75">
      <c r="A43" s="27"/>
      <c r="B43" s="27"/>
      <c r="C43" s="27"/>
      <c r="D43" s="27"/>
      <c r="E43" s="27"/>
    </row>
    <row r="44" spans="1:5" ht="12.75">
      <c r="A44" s="27"/>
      <c r="B44" s="27"/>
      <c r="C44" s="27"/>
      <c r="D44" s="27"/>
      <c r="E44" s="27"/>
    </row>
    <row r="45" spans="1:5" ht="12.75">
      <c r="A45" s="27"/>
      <c r="B45" s="27"/>
      <c r="C45" s="27"/>
      <c r="D45" s="27"/>
      <c r="E45" s="27"/>
    </row>
    <row r="46" spans="1:5" ht="12.75">
      <c r="A46" s="28"/>
      <c r="B46" s="27"/>
      <c r="C46" s="27"/>
      <c r="D46" s="27"/>
      <c r="E46" s="27"/>
    </row>
    <row r="47" spans="1:5" ht="12.75">
      <c r="A47" s="27"/>
      <c r="B47" s="27"/>
      <c r="C47" s="27"/>
      <c r="D47" s="27"/>
      <c r="E47" s="27"/>
    </row>
    <row r="51" spans="1:5" ht="12.75">
      <c r="A51" s="13" t="s">
        <v>103</v>
      </c>
      <c r="B51" s="13"/>
      <c r="C51" s="13"/>
      <c r="D51" s="13"/>
      <c r="E51" s="13"/>
    </row>
    <row r="52" spans="1:5" ht="12.75">
      <c r="A52" s="13" t="s">
        <v>111</v>
      </c>
      <c r="B52" s="13"/>
      <c r="C52" s="13"/>
      <c r="D52" s="13"/>
      <c r="E52" s="13"/>
    </row>
    <row r="53" spans="1:5" ht="12.75">
      <c r="A53" s="13" t="s">
        <v>104</v>
      </c>
      <c r="B53" s="13"/>
      <c r="C53" s="13"/>
      <c r="D53" s="13"/>
      <c r="E53" s="13"/>
    </row>
    <row r="54" spans="1:5" ht="12.75">
      <c r="A54" s="13" t="s">
        <v>105</v>
      </c>
      <c r="B54" s="13"/>
      <c r="C54" s="13"/>
      <c r="D54" s="13"/>
      <c r="E54" s="13"/>
    </row>
    <row r="55" spans="1:5" ht="12.75">
      <c r="A55" s="13" t="s">
        <v>112</v>
      </c>
      <c r="B55" s="13"/>
      <c r="C55" s="13"/>
      <c r="D55" s="13"/>
      <c r="E55" s="13"/>
    </row>
  </sheetData>
  <sheetProtection/>
  <printOptions/>
  <pageMargins left="0.38" right="0.43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8"/>
  <sheetViews>
    <sheetView zoomScalePageLayoutView="0" workbookViewId="0" topLeftCell="A1">
      <selection activeCell="C2" sqref="C2"/>
    </sheetView>
  </sheetViews>
  <sheetFormatPr defaultColWidth="11.421875" defaultRowHeight="12.75"/>
  <cols>
    <col min="1" max="1" width="40.57421875" style="31" customWidth="1"/>
    <col min="2" max="2" width="14.57421875" style="31" customWidth="1"/>
    <col min="3" max="28" width="13.7109375" style="31" customWidth="1"/>
    <col min="29" max="16384" width="11.421875" style="31" customWidth="1"/>
  </cols>
  <sheetData>
    <row r="1" spans="1:5" ht="18">
      <c r="A1" s="69" t="s">
        <v>60</v>
      </c>
      <c r="B1" s="69"/>
      <c r="C1" s="31" t="s">
        <v>170</v>
      </c>
      <c r="D1" s="31" t="s">
        <v>171</v>
      </c>
      <c r="E1" s="31" t="s">
        <v>172</v>
      </c>
    </row>
    <row r="2" spans="1:28" ht="12.75">
      <c r="A2" s="53"/>
      <c r="B2" s="51" t="s">
        <v>168</v>
      </c>
      <c r="C2" s="51" t="s">
        <v>50</v>
      </c>
      <c r="D2" s="51"/>
      <c r="E2" s="51"/>
      <c r="F2" s="51" t="s">
        <v>51</v>
      </c>
      <c r="G2" s="51" t="s">
        <v>52</v>
      </c>
      <c r="H2" s="51" t="s">
        <v>53</v>
      </c>
      <c r="I2" s="51" t="s">
        <v>54</v>
      </c>
      <c r="J2" s="52" t="s">
        <v>55</v>
      </c>
      <c r="K2" s="51" t="s">
        <v>117</v>
      </c>
      <c r="L2" s="51" t="s">
        <v>118</v>
      </c>
      <c r="M2" s="51" t="s">
        <v>119</v>
      </c>
      <c r="N2" s="51" t="s">
        <v>120</v>
      </c>
      <c r="O2" s="51" t="s">
        <v>121</v>
      </c>
      <c r="P2" s="52" t="s">
        <v>122</v>
      </c>
      <c r="Q2" s="51" t="s">
        <v>123</v>
      </c>
      <c r="R2" s="51" t="s">
        <v>124</v>
      </c>
      <c r="S2" s="51" t="s">
        <v>125</v>
      </c>
      <c r="T2" s="51" t="s">
        <v>126</v>
      </c>
      <c r="U2" s="51" t="s">
        <v>127</v>
      </c>
      <c r="V2" s="52" t="s">
        <v>128</v>
      </c>
      <c r="W2" s="51" t="s">
        <v>129</v>
      </c>
      <c r="X2" s="51" t="s">
        <v>130</v>
      </c>
      <c r="Y2" s="51" t="s">
        <v>131</v>
      </c>
      <c r="Z2" s="51" t="s">
        <v>132</v>
      </c>
      <c r="AA2" s="51" t="s">
        <v>133</v>
      </c>
      <c r="AB2" s="52" t="s">
        <v>134</v>
      </c>
    </row>
    <row r="3" spans="1:28" s="91" customFormat="1" ht="12.75">
      <c r="A3" s="119" t="s">
        <v>151</v>
      </c>
      <c r="B3" s="119"/>
      <c r="C3" s="126" t="s">
        <v>56</v>
      </c>
      <c r="D3" s="126"/>
      <c r="E3" s="126"/>
      <c r="F3" s="127">
        <f>C33</f>
        <v>-2452.916666666667</v>
      </c>
      <c r="G3" s="127">
        <f aca="true" t="shared" si="0" ref="G3:W3">F33</f>
        <v>-3905.833333333334</v>
      </c>
      <c r="H3" s="127">
        <f t="shared" si="0"/>
        <v>-4358.750000000001</v>
      </c>
      <c r="I3" s="127">
        <f t="shared" si="0"/>
        <v>-10811.666666666668</v>
      </c>
      <c r="J3" s="127">
        <f t="shared" si="0"/>
        <v>-17264.583333333336</v>
      </c>
      <c r="K3" s="126">
        <f t="shared" si="0"/>
        <v>-23717.500000000004</v>
      </c>
      <c r="L3" s="127">
        <f t="shared" si="0"/>
        <v>-30170.41666666667</v>
      </c>
      <c r="M3" s="127">
        <f t="shared" si="0"/>
        <v>-36623.333333333336</v>
      </c>
      <c r="N3" s="127">
        <f t="shared" si="0"/>
        <v>-43076.25</v>
      </c>
      <c r="O3" s="127">
        <f t="shared" si="0"/>
        <v>-34529.166666666664</v>
      </c>
      <c r="P3" s="127">
        <f t="shared" si="0"/>
        <v>-39424.58333333333</v>
      </c>
      <c r="Q3" s="126">
        <f t="shared" si="0"/>
        <v>-44319.99999999999</v>
      </c>
      <c r="R3" s="127">
        <f t="shared" si="0"/>
        <v>-44319.99999999999</v>
      </c>
      <c r="S3" s="127">
        <f t="shared" si="0"/>
        <v>-44319.99999999999</v>
      </c>
      <c r="T3" s="127">
        <f t="shared" si="0"/>
        <v>-44319.99999999999</v>
      </c>
      <c r="U3" s="127">
        <f t="shared" si="0"/>
        <v>-44319.99999999999</v>
      </c>
      <c r="V3" s="127">
        <f t="shared" si="0"/>
        <v>-44319.99999999999</v>
      </c>
      <c r="W3" s="126">
        <f t="shared" si="0"/>
        <v>-44319.99999999999</v>
      </c>
      <c r="X3" s="127">
        <f>W33</f>
        <v>-44319.99999999999</v>
      </c>
      <c r="Y3" s="127">
        <f>X33</f>
        <v>-44319.99999999999</v>
      </c>
      <c r="Z3" s="127">
        <f>Y33</f>
        <v>-44319.99999999999</v>
      </c>
      <c r="AA3" s="127">
        <f>Z33</f>
        <v>-44319.99999999999</v>
      </c>
      <c r="AB3" s="127">
        <f>AA33</f>
        <v>-44319.99999999999</v>
      </c>
    </row>
    <row r="4" spans="1:28" ht="12.75">
      <c r="A4" s="55" t="s">
        <v>153</v>
      </c>
      <c r="B4" s="55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</row>
    <row r="5" spans="1:28" ht="12.75">
      <c r="A5" s="54" t="s">
        <v>139</v>
      </c>
      <c r="B5" s="54"/>
      <c r="C5" s="57"/>
      <c r="D5" s="57"/>
      <c r="E5" s="57"/>
      <c r="F5" s="57"/>
      <c r="G5" s="57"/>
      <c r="H5" s="57"/>
      <c r="I5" s="57"/>
      <c r="J5" s="58"/>
      <c r="K5" s="57"/>
      <c r="L5" s="57"/>
      <c r="M5" s="57"/>
      <c r="N5" s="57"/>
      <c r="O5" s="57"/>
      <c r="P5" s="58"/>
      <c r="Q5" s="57"/>
      <c r="R5" s="57"/>
      <c r="S5" s="57"/>
      <c r="T5" s="57"/>
      <c r="U5" s="57"/>
      <c r="V5" s="58"/>
      <c r="W5" s="57"/>
      <c r="X5" s="57"/>
      <c r="Y5" s="57"/>
      <c r="Z5" s="57"/>
      <c r="AA5" s="57"/>
      <c r="AB5" s="58"/>
    </row>
    <row r="6" spans="1:28" ht="12.75">
      <c r="A6" s="54" t="s">
        <v>140</v>
      </c>
      <c r="B6" s="54"/>
      <c r="C6" s="59">
        <v>0</v>
      </c>
      <c r="D6" s="59"/>
      <c r="E6" s="59"/>
      <c r="F6" s="59"/>
      <c r="G6" s="59"/>
      <c r="H6" s="59"/>
      <c r="I6" s="59"/>
      <c r="J6" s="58"/>
      <c r="K6" s="59"/>
      <c r="L6" s="59"/>
      <c r="M6" s="59"/>
      <c r="N6" s="59"/>
      <c r="O6" s="59"/>
      <c r="P6" s="58"/>
      <c r="Q6" s="59"/>
      <c r="R6" s="59"/>
      <c r="S6" s="59"/>
      <c r="T6" s="59"/>
      <c r="U6" s="59"/>
      <c r="V6" s="58"/>
      <c r="W6" s="59"/>
      <c r="X6" s="59"/>
      <c r="Y6" s="59"/>
      <c r="Z6" s="59"/>
      <c r="AA6" s="59"/>
      <c r="AB6" s="58"/>
    </row>
    <row r="7" spans="1:28" ht="12.75">
      <c r="A7" s="105" t="s">
        <v>101</v>
      </c>
      <c r="B7" s="105"/>
      <c r="C7" s="106">
        <f>SUM(C5:C6)</f>
        <v>0</v>
      </c>
      <c r="D7" s="106"/>
      <c r="E7" s="106"/>
      <c r="F7" s="107">
        <f aca="true" t="shared" si="1" ref="F7:AB7">SUM(F3:F6)</f>
        <v>-2452.916666666667</v>
      </c>
      <c r="G7" s="107">
        <f t="shared" si="1"/>
        <v>-3905.833333333334</v>
      </c>
      <c r="H7" s="107">
        <f t="shared" si="1"/>
        <v>-4358.750000000001</v>
      </c>
      <c r="I7" s="107">
        <f t="shared" si="1"/>
        <v>-10811.666666666668</v>
      </c>
      <c r="J7" s="108">
        <f t="shared" si="1"/>
        <v>-17264.583333333336</v>
      </c>
      <c r="K7" s="106">
        <f t="shared" si="1"/>
        <v>-23717.500000000004</v>
      </c>
      <c r="L7" s="107">
        <f t="shared" si="1"/>
        <v>-30170.41666666667</v>
      </c>
      <c r="M7" s="107">
        <f t="shared" si="1"/>
        <v>-36623.333333333336</v>
      </c>
      <c r="N7" s="107">
        <f t="shared" si="1"/>
        <v>-43076.25</v>
      </c>
      <c r="O7" s="107">
        <f t="shared" si="1"/>
        <v>-34529.166666666664</v>
      </c>
      <c r="P7" s="108">
        <f t="shared" si="1"/>
        <v>-39424.58333333333</v>
      </c>
      <c r="Q7" s="106">
        <f t="shared" si="1"/>
        <v>-44319.99999999999</v>
      </c>
      <c r="R7" s="107">
        <f t="shared" si="1"/>
        <v>-44319.99999999999</v>
      </c>
      <c r="S7" s="107">
        <f t="shared" si="1"/>
        <v>-44319.99999999999</v>
      </c>
      <c r="T7" s="107">
        <f t="shared" si="1"/>
        <v>-44319.99999999999</v>
      </c>
      <c r="U7" s="107">
        <f t="shared" si="1"/>
        <v>-44319.99999999999</v>
      </c>
      <c r="V7" s="108">
        <f t="shared" si="1"/>
        <v>-44319.99999999999</v>
      </c>
      <c r="W7" s="106">
        <f t="shared" si="1"/>
        <v>-44319.99999999999</v>
      </c>
      <c r="X7" s="107">
        <f t="shared" si="1"/>
        <v>-44319.99999999999</v>
      </c>
      <c r="Y7" s="107">
        <f t="shared" si="1"/>
        <v>-44319.99999999999</v>
      </c>
      <c r="Z7" s="107">
        <f t="shared" si="1"/>
        <v>-44319.99999999999</v>
      </c>
      <c r="AA7" s="107">
        <f t="shared" si="1"/>
        <v>-44319.99999999999</v>
      </c>
      <c r="AB7" s="108">
        <f t="shared" si="1"/>
        <v>-44319.99999999999</v>
      </c>
    </row>
    <row r="8" spans="1:28" ht="12.75">
      <c r="A8" s="55" t="s">
        <v>57</v>
      </c>
      <c r="B8" s="55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</row>
    <row r="9" spans="1:28" ht="25.5" customHeight="1">
      <c r="A9" s="54" t="s">
        <v>152</v>
      </c>
      <c r="B9" s="54"/>
      <c r="C9" s="61">
        <v>4000</v>
      </c>
      <c r="D9" s="61"/>
      <c r="E9" s="61"/>
      <c r="F9" s="62">
        <v>5000</v>
      </c>
      <c r="G9" s="62">
        <v>6000</v>
      </c>
      <c r="H9" s="62"/>
      <c r="I9" s="62"/>
      <c r="J9" s="63"/>
      <c r="K9" s="61"/>
      <c r="L9" s="62"/>
      <c r="M9" s="62"/>
      <c r="N9" s="62">
        <v>15000</v>
      </c>
      <c r="O9" s="62"/>
      <c r="P9" s="63"/>
      <c r="Q9" s="61"/>
      <c r="R9" s="62"/>
      <c r="S9" s="62"/>
      <c r="T9" s="62"/>
      <c r="U9" s="62"/>
      <c r="V9" s="63"/>
      <c r="W9" s="61"/>
      <c r="X9" s="62"/>
      <c r="Y9" s="62"/>
      <c r="Z9" s="62"/>
      <c r="AA9" s="62"/>
      <c r="AB9" s="63"/>
    </row>
    <row r="10" spans="1:28" ht="12.75">
      <c r="A10" s="54" t="s">
        <v>85</v>
      </c>
      <c r="B10" s="54"/>
      <c r="C10" s="57"/>
      <c r="D10" s="57"/>
      <c r="E10" s="57"/>
      <c r="F10" s="64"/>
      <c r="G10" s="64"/>
      <c r="H10" s="64"/>
      <c r="I10" s="65"/>
      <c r="J10" s="64"/>
      <c r="K10" s="57"/>
      <c r="L10" s="64"/>
      <c r="M10" s="64"/>
      <c r="N10" s="64"/>
      <c r="O10" s="65"/>
      <c r="P10" s="64"/>
      <c r="Q10" s="57"/>
      <c r="R10" s="64"/>
      <c r="S10" s="64"/>
      <c r="T10" s="64"/>
      <c r="U10" s="65"/>
      <c r="V10" s="64"/>
      <c r="W10" s="57"/>
      <c r="X10" s="64"/>
      <c r="Y10" s="64"/>
      <c r="Z10" s="64"/>
      <c r="AA10" s="65"/>
      <c r="AB10" s="64"/>
    </row>
    <row r="11" spans="1:28" ht="12.75">
      <c r="A11" s="54" t="s">
        <v>144</v>
      </c>
      <c r="B11" s="54"/>
      <c r="C11" s="57"/>
      <c r="D11" s="57"/>
      <c r="E11" s="57"/>
      <c r="F11" s="64"/>
      <c r="G11" s="64"/>
      <c r="H11" s="64"/>
      <c r="I11" s="65"/>
      <c r="J11" s="64"/>
      <c r="K11" s="57"/>
      <c r="L11" s="64"/>
      <c r="M11" s="64"/>
      <c r="N11" s="64"/>
      <c r="O11" s="65"/>
      <c r="P11" s="64"/>
      <c r="Q11" s="57"/>
      <c r="R11" s="64"/>
      <c r="S11" s="64"/>
      <c r="T11" s="64"/>
      <c r="U11" s="65"/>
      <c r="V11" s="64"/>
      <c r="W11" s="57"/>
      <c r="X11" s="64"/>
      <c r="Y11" s="64"/>
      <c r="Z11" s="64"/>
      <c r="AA11" s="65"/>
      <c r="AB11" s="64"/>
    </row>
    <row r="12" spans="1:28" ht="14.25" customHeight="1">
      <c r="A12" s="54" t="s">
        <v>113</v>
      </c>
      <c r="B12" s="54"/>
      <c r="C12" s="66"/>
      <c r="D12" s="66"/>
      <c r="E12" s="66"/>
      <c r="F12" s="63"/>
      <c r="G12" s="63"/>
      <c r="H12" s="63"/>
      <c r="I12" s="30"/>
      <c r="J12" s="63"/>
      <c r="K12" s="66"/>
      <c r="L12" s="63"/>
      <c r="M12" s="63"/>
      <c r="N12" s="63"/>
      <c r="O12" s="30"/>
      <c r="P12" s="63"/>
      <c r="Q12" s="66"/>
      <c r="R12" s="63"/>
      <c r="S12" s="63"/>
      <c r="T12" s="63"/>
      <c r="U12" s="30"/>
      <c r="V12" s="63"/>
      <c r="W12" s="66"/>
      <c r="X12" s="63"/>
      <c r="Y12" s="63"/>
      <c r="Z12" s="63"/>
      <c r="AA12" s="30"/>
      <c r="AB12" s="63"/>
    </row>
    <row r="13" spans="1:28" ht="12.75">
      <c r="A13" s="105" t="s">
        <v>58</v>
      </c>
      <c r="B13" s="105"/>
      <c r="C13" s="109">
        <f aca="true" t="shared" si="2" ref="C13:AB13">SUM(C9:C12)</f>
        <v>4000</v>
      </c>
      <c r="D13" s="109"/>
      <c r="E13" s="109"/>
      <c r="F13" s="110">
        <f t="shared" si="2"/>
        <v>5000</v>
      </c>
      <c r="G13" s="110">
        <f t="shared" si="2"/>
        <v>6000</v>
      </c>
      <c r="H13" s="110">
        <f t="shared" si="2"/>
        <v>0</v>
      </c>
      <c r="I13" s="110">
        <f t="shared" si="2"/>
        <v>0</v>
      </c>
      <c r="J13" s="110">
        <f t="shared" si="2"/>
        <v>0</v>
      </c>
      <c r="K13" s="109">
        <f t="shared" si="2"/>
        <v>0</v>
      </c>
      <c r="L13" s="110">
        <f t="shared" si="2"/>
        <v>0</v>
      </c>
      <c r="M13" s="110">
        <f t="shared" si="2"/>
        <v>0</v>
      </c>
      <c r="N13" s="110">
        <f t="shared" si="2"/>
        <v>15000</v>
      </c>
      <c r="O13" s="110">
        <f t="shared" si="2"/>
        <v>0</v>
      </c>
      <c r="P13" s="110">
        <f t="shared" si="2"/>
        <v>0</v>
      </c>
      <c r="Q13" s="109">
        <f t="shared" si="2"/>
        <v>0</v>
      </c>
      <c r="R13" s="110">
        <f t="shared" si="2"/>
        <v>0</v>
      </c>
      <c r="S13" s="110">
        <f t="shared" si="2"/>
        <v>0</v>
      </c>
      <c r="T13" s="110">
        <f t="shared" si="2"/>
        <v>0</v>
      </c>
      <c r="U13" s="110">
        <f t="shared" si="2"/>
        <v>0</v>
      </c>
      <c r="V13" s="110">
        <f t="shared" si="2"/>
        <v>0</v>
      </c>
      <c r="W13" s="109">
        <f t="shared" si="2"/>
        <v>0</v>
      </c>
      <c r="X13" s="110">
        <f t="shared" si="2"/>
        <v>0</v>
      </c>
      <c r="Y13" s="110">
        <f t="shared" si="2"/>
        <v>0</v>
      </c>
      <c r="Z13" s="110">
        <f t="shared" si="2"/>
        <v>0</v>
      </c>
      <c r="AA13" s="110">
        <f t="shared" si="2"/>
        <v>0</v>
      </c>
      <c r="AB13" s="110">
        <f t="shared" si="2"/>
        <v>0</v>
      </c>
    </row>
    <row r="14" spans="1:28" ht="12.75">
      <c r="A14" s="55" t="s">
        <v>61</v>
      </c>
      <c r="B14" s="55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</row>
    <row r="15" spans="1:28" ht="12.75">
      <c r="A15" s="55" t="s">
        <v>107</v>
      </c>
      <c r="B15" s="55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</row>
    <row r="16" spans="1:28" ht="14.25" customHeight="1">
      <c r="A16" s="54" t="s">
        <v>86</v>
      </c>
      <c r="B16" s="54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</row>
    <row r="17" spans="1:28" ht="12.75">
      <c r="A17" s="54" t="s">
        <v>87</v>
      </c>
      <c r="B17" s="54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</row>
    <row r="18" spans="1:28" ht="12.75">
      <c r="A18" s="54" t="s">
        <v>88</v>
      </c>
      <c r="B18" s="54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</row>
    <row r="19" spans="1:28" ht="12.75">
      <c r="A19" s="54" t="s">
        <v>89</v>
      </c>
      <c r="B19" s="54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</row>
    <row r="20" spans="1:28" ht="12.75">
      <c r="A20" s="54" t="s">
        <v>90</v>
      </c>
      <c r="B20" s="54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</row>
    <row r="21" spans="1:28" ht="12.75">
      <c r="A21" s="54" t="s">
        <v>91</v>
      </c>
      <c r="B21" s="54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</row>
    <row r="22" spans="1:28" ht="12.75">
      <c r="A22" s="54" t="s">
        <v>92</v>
      </c>
      <c r="B22" s="54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</row>
    <row r="23" spans="1:28" ht="12.75">
      <c r="A23" s="54" t="s">
        <v>93</v>
      </c>
      <c r="B23" s="54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</row>
    <row r="24" spans="1:28" ht="12.75">
      <c r="A24" s="54" t="s">
        <v>169</v>
      </c>
      <c r="B24" s="54"/>
      <c r="C24" s="61">
        <f>Rentabilitätsvorschau!B40/12</f>
        <v>1557.5</v>
      </c>
      <c r="D24" s="61"/>
      <c r="E24" s="61"/>
      <c r="F24" s="61">
        <f>C$24</f>
        <v>1557.5</v>
      </c>
      <c r="G24" s="61">
        <f aca="true" t="shared" si="3" ref="G24:N24">F$24</f>
        <v>1557.5</v>
      </c>
      <c r="H24" s="61">
        <f t="shared" si="3"/>
        <v>1557.5</v>
      </c>
      <c r="I24" s="61">
        <f t="shared" si="3"/>
        <v>1557.5</v>
      </c>
      <c r="J24" s="61">
        <f t="shared" si="3"/>
        <v>1557.5</v>
      </c>
      <c r="K24" s="61">
        <f t="shared" si="3"/>
        <v>1557.5</v>
      </c>
      <c r="L24" s="61">
        <f t="shared" si="3"/>
        <v>1557.5</v>
      </c>
      <c r="M24" s="61">
        <f t="shared" si="3"/>
        <v>1557.5</v>
      </c>
      <c r="N24" s="61">
        <f t="shared" si="3"/>
        <v>1557.5</v>
      </c>
      <c r="O24" s="61">
        <f>Rentabilitätsvorschau!L40/12</f>
        <v>0</v>
      </c>
      <c r="P24" s="61">
        <f>Rentabilitätsvorschau!M40/12</f>
        <v>0</v>
      </c>
      <c r="Q24" s="61">
        <f>Rentabilitätsvorschau!N40/12</f>
        <v>0</v>
      </c>
      <c r="R24" s="61">
        <f>Rentabilitätsvorschau!O40/12</f>
        <v>0</v>
      </c>
      <c r="S24" s="61"/>
      <c r="T24" s="61"/>
      <c r="U24" s="61"/>
      <c r="V24" s="61"/>
      <c r="W24" s="61"/>
      <c r="X24" s="61"/>
      <c r="Y24" s="61"/>
      <c r="Z24" s="61"/>
      <c r="AA24" s="61"/>
      <c r="AB24" s="61"/>
    </row>
    <row r="25" spans="1:28" ht="12.75">
      <c r="A25" s="54" t="s">
        <v>94</v>
      </c>
      <c r="B25" s="54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</row>
    <row r="26" spans="1:28" ht="12.75">
      <c r="A26" s="54" t="s">
        <v>95</v>
      </c>
      <c r="B26" s="54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</row>
    <row r="27" spans="1:28" ht="12.75">
      <c r="A27" s="54" t="s">
        <v>96</v>
      </c>
      <c r="B27" s="54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</row>
    <row r="28" spans="1:28" ht="12.75">
      <c r="A28" s="55" t="s">
        <v>142</v>
      </c>
      <c r="B28" s="55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</row>
    <row r="29" spans="1:28" ht="12.75">
      <c r="A29" s="54" t="s">
        <v>141</v>
      </c>
      <c r="B29" s="54"/>
      <c r="C29" s="59"/>
      <c r="D29" s="59"/>
      <c r="E29" s="59"/>
      <c r="F29" s="58"/>
      <c r="G29" s="58"/>
      <c r="H29" s="58"/>
      <c r="I29" s="58"/>
      <c r="J29" s="58"/>
      <c r="K29" s="59"/>
      <c r="L29" s="58"/>
      <c r="M29" s="58"/>
      <c r="N29" s="58"/>
      <c r="O29" s="58"/>
      <c r="P29" s="58"/>
      <c r="Q29" s="59"/>
      <c r="R29" s="58"/>
      <c r="S29" s="58"/>
      <c r="T29" s="58"/>
      <c r="U29" s="58"/>
      <c r="V29" s="58"/>
      <c r="W29" s="59"/>
      <c r="X29" s="58"/>
      <c r="Y29" s="58"/>
      <c r="Z29" s="58"/>
      <c r="AA29" s="58"/>
      <c r="AB29" s="58"/>
    </row>
    <row r="30" spans="1:28" ht="12.75">
      <c r="A30" s="54" t="s">
        <v>143</v>
      </c>
      <c r="B30" s="54"/>
      <c r="C30" s="59"/>
      <c r="D30" s="59"/>
      <c r="E30" s="59"/>
      <c r="F30" s="59"/>
      <c r="G30" s="59"/>
      <c r="H30" s="59"/>
      <c r="I30" s="59"/>
      <c r="J30" s="58"/>
      <c r="K30" s="59"/>
      <c r="L30" s="59"/>
      <c r="M30" s="59"/>
      <c r="N30" s="59"/>
      <c r="O30" s="59"/>
      <c r="P30" s="58"/>
      <c r="Q30" s="59"/>
      <c r="R30" s="59"/>
      <c r="S30" s="59"/>
      <c r="T30" s="59"/>
      <c r="U30" s="59"/>
      <c r="V30" s="58"/>
      <c r="W30" s="59"/>
      <c r="X30" s="59"/>
      <c r="Y30" s="59"/>
      <c r="Z30" s="59"/>
      <c r="AA30" s="59"/>
      <c r="AB30" s="58"/>
    </row>
    <row r="31" spans="1:28" ht="25.5">
      <c r="A31" s="119" t="s">
        <v>156</v>
      </c>
      <c r="B31" s="119"/>
      <c r="C31" s="66">
        <f>'priv. Deckung'!C14</f>
        <v>4895.416666666667</v>
      </c>
      <c r="D31" s="66"/>
      <c r="E31" s="66"/>
      <c r="F31" s="66">
        <f>$C$31</f>
        <v>4895.416666666667</v>
      </c>
      <c r="G31" s="66">
        <f aca="true" t="shared" si="4" ref="G31:P31">$C$31</f>
        <v>4895.416666666667</v>
      </c>
      <c r="H31" s="66">
        <f t="shared" si="4"/>
        <v>4895.416666666667</v>
      </c>
      <c r="I31" s="66">
        <f t="shared" si="4"/>
        <v>4895.416666666667</v>
      </c>
      <c r="J31" s="66">
        <f t="shared" si="4"/>
        <v>4895.416666666667</v>
      </c>
      <c r="K31" s="66">
        <f t="shared" si="4"/>
        <v>4895.416666666667</v>
      </c>
      <c r="L31" s="66">
        <f t="shared" si="4"/>
        <v>4895.416666666667</v>
      </c>
      <c r="M31" s="66">
        <f t="shared" si="4"/>
        <v>4895.416666666667</v>
      </c>
      <c r="N31" s="66">
        <f t="shared" si="4"/>
        <v>4895.416666666667</v>
      </c>
      <c r="O31" s="66">
        <f t="shared" si="4"/>
        <v>4895.416666666667</v>
      </c>
      <c r="P31" s="66">
        <f t="shared" si="4"/>
        <v>4895.416666666667</v>
      </c>
      <c r="Q31" s="66"/>
      <c r="R31" s="66"/>
      <c r="S31" s="66"/>
      <c r="T31" s="66"/>
      <c r="U31" s="66"/>
      <c r="V31" s="63"/>
      <c r="W31" s="66"/>
      <c r="X31" s="66"/>
      <c r="Y31" s="66"/>
      <c r="Z31" s="66"/>
      <c r="AA31" s="66"/>
      <c r="AB31" s="63"/>
    </row>
    <row r="32" spans="1:28" ht="12.75">
      <c r="A32" s="105" t="s">
        <v>59</v>
      </c>
      <c r="B32" s="105"/>
      <c r="C32" s="111">
        <f>SUM(C16:C31)</f>
        <v>6452.916666666667</v>
      </c>
      <c r="D32" s="111"/>
      <c r="E32" s="111"/>
      <c r="F32" s="109">
        <f aca="true" t="shared" si="5" ref="F32:AA32">SUM(F16:F31)</f>
        <v>6452.916666666667</v>
      </c>
      <c r="G32" s="109">
        <f t="shared" si="5"/>
        <v>6452.916666666667</v>
      </c>
      <c r="H32" s="109">
        <f t="shared" si="5"/>
        <v>6452.916666666667</v>
      </c>
      <c r="I32" s="109">
        <f t="shared" si="5"/>
        <v>6452.916666666667</v>
      </c>
      <c r="J32" s="110">
        <f t="shared" si="5"/>
        <v>6452.916666666667</v>
      </c>
      <c r="K32" s="111">
        <f t="shared" si="5"/>
        <v>6452.916666666667</v>
      </c>
      <c r="L32" s="109">
        <f t="shared" si="5"/>
        <v>6452.916666666667</v>
      </c>
      <c r="M32" s="109">
        <f t="shared" si="5"/>
        <v>6452.916666666667</v>
      </c>
      <c r="N32" s="109">
        <f t="shared" si="5"/>
        <v>6452.916666666667</v>
      </c>
      <c r="O32" s="109">
        <f t="shared" si="5"/>
        <v>4895.416666666667</v>
      </c>
      <c r="P32" s="110">
        <f t="shared" si="5"/>
        <v>4895.416666666667</v>
      </c>
      <c r="Q32" s="111">
        <f t="shared" si="5"/>
        <v>0</v>
      </c>
      <c r="R32" s="109">
        <f t="shared" si="5"/>
        <v>0</v>
      </c>
      <c r="S32" s="109">
        <f t="shared" si="5"/>
        <v>0</v>
      </c>
      <c r="T32" s="109">
        <f t="shared" si="5"/>
        <v>0</v>
      </c>
      <c r="U32" s="109">
        <f t="shared" si="5"/>
        <v>0</v>
      </c>
      <c r="V32" s="110">
        <f t="shared" si="5"/>
        <v>0</v>
      </c>
      <c r="W32" s="111">
        <f t="shared" si="5"/>
        <v>0</v>
      </c>
      <c r="X32" s="109">
        <f t="shared" si="5"/>
        <v>0</v>
      </c>
      <c r="Y32" s="109">
        <f t="shared" si="5"/>
        <v>0</v>
      </c>
      <c r="Z32" s="109">
        <f t="shared" si="5"/>
        <v>0</v>
      </c>
      <c r="AA32" s="109">
        <f t="shared" si="5"/>
        <v>0</v>
      </c>
      <c r="AB32" s="110">
        <f>SUM(AB16:AB31)</f>
        <v>0</v>
      </c>
    </row>
    <row r="33" spans="1:28" ht="12.75">
      <c r="A33" s="105" t="s">
        <v>145</v>
      </c>
      <c r="B33" s="105"/>
      <c r="C33" s="112">
        <f>C7+C13-C32</f>
        <v>-2452.916666666667</v>
      </c>
      <c r="D33" s="113"/>
      <c r="E33" s="113"/>
      <c r="F33" s="113">
        <f>F7+F13-F32</f>
        <v>-3905.833333333334</v>
      </c>
      <c r="G33" s="113">
        <f>G7+G13-G32</f>
        <v>-4358.750000000001</v>
      </c>
      <c r="H33" s="113">
        <f>H13+H7-H32</f>
        <v>-10811.666666666668</v>
      </c>
      <c r="I33" s="113">
        <f aca="true" t="shared" si="6" ref="I33:AB33">I7+I13-I32</f>
        <v>-17264.583333333336</v>
      </c>
      <c r="J33" s="112">
        <f t="shared" si="6"/>
        <v>-23717.500000000004</v>
      </c>
      <c r="K33" s="112">
        <f t="shared" si="6"/>
        <v>-30170.41666666667</v>
      </c>
      <c r="L33" s="113">
        <f t="shared" si="6"/>
        <v>-36623.333333333336</v>
      </c>
      <c r="M33" s="113">
        <f t="shared" si="6"/>
        <v>-43076.25</v>
      </c>
      <c r="N33" s="113">
        <f t="shared" si="6"/>
        <v>-34529.166666666664</v>
      </c>
      <c r="O33" s="113">
        <f t="shared" si="6"/>
        <v>-39424.58333333333</v>
      </c>
      <c r="P33" s="112">
        <f t="shared" si="6"/>
        <v>-44319.99999999999</v>
      </c>
      <c r="Q33" s="112">
        <f t="shared" si="6"/>
        <v>-44319.99999999999</v>
      </c>
      <c r="R33" s="113">
        <f t="shared" si="6"/>
        <v>-44319.99999999999</v>
      </c>
      <c r="S33" s="113">
        <f t="shared" si="6"/>
        <v>-44319.99999999999</v>
      </c>
      <c r="T33" s="113">
        <f t="shared" si="6"/>
        <v>-44319.99999999999</v>
      </c>
      <c r="U33" s="113">
        <f t="shared" si="6"/>
        <v>-44319.99999999999</v>
      </c>
      <c r="V33" s="112">
        <f t="shared" si="6"/>
        <v>-44319.99999999999</v>
      </c>
      <c r="W33" s="112">
        <f t="shared" si="6"/>
        <v>-44319.99999999999</v>
      </c>
      <c r="X33" s="113">
        <f t="shared" si="6"/>
        <v>-44319.99999999999</v>
      </c>
      <c r="Y33" s="113">
        <f t="shared" si="6"/>
        <v>-44319.99999999999</v>
      </c>
      <c r="Z33" s="113">
        <f t="shared" si="6"/>
        <v>-44319.99999999999</v>
      </c>
      <c r="AA33" s="113">
        <f t="shared" si="6"/>
        <v>-44319.99999999999</v>
      </c>
      <c r="AB33" s="112">
        <f t="shared" si="6"/>
        <v>-44319.99999999999</v>
      </c>
    </row>
    <row r="34" spans="1:10" ht="12.75">
      <c r="A34" s="70"/>
      <c r="B34" s="70"/>
      <c r="C34" s="13"/>
      <c r="D34" s="13"/>
      <c r="E34" s="13"/>
      <c r="F34" s="13"/>
      <c r="G34" s="13"/>
      <c r="H34" s="13"/>
      <c r="I34" s="13"/>
      <c r="J34" s="13"/>
    </row>
    <row r="35" spans="1:10" ht="12.75">
      <c r="A35" s="89"/>
      <c r="B35" s="89"/>
      <c r="C35" s="89" t="s">
        <v>68</v>
      </c>
      <c r="D35" s="89"/>
      <c r="E35" s="89"/>
      <c r="F35" s="13"/>
      <c r="G35" s="13"/>
      <c r="H35" s="13"/>
      <c r="I35" s="13"/>
      <c r="J35" s="13"/>
    </row>
    <row r="36" spans="1:10" ht="12.75">
      <c r="A36" s="70"/>
      <c r="B36" s="70"/>
      <c r="C36" s="70" t="s">
        <v>154</v>
      </c>
      <c r="D36" s="70"/>
      <c r="E36" s="70"/>
      <c r="F36" s="13"/>
      <c r="G36" s="13"/>
      <c r="H36" s="13"/>
      <c r="I36" s="13"/>
      <c r="J36" s="13"/>
    </row>
    <row r="37" spans="1:10" ht="12.75">
      <c r="A37" s="70"/>
      <c r="B37" s="70"/>
      <c r="C37" s="70" t="s">
        <v>108</v>
      </c>
      <c r="D37" s="70"/>
      <c r="E37" s="70"/>
      <c r="F37" s="13"/>
      <c r="G37" s="13"/>
      <c r="H37" s="13"/>
      <c r="I37" s="13"/>
      <c r="J37" s="13"/>
    </row>
    <row r="38" spans="1:10" ht="12.75">
      <c r="A38" s="70"/>
      <c r="B38" s="70"/>
      <c r="C38" s="70" t="s">
        <v>109</v>
      </c>
      <c r="D38" s="70"/>
      <c r="E38" s="70"/>
      <c r="F38" s="13"/>
      <c r="G38" s="13"/>
      <c r="H38" s="13"/>
      <c r="I38" s="13"/>
      <c r="J38" s="13"/>
    </row>
    <row r="39" spans="1:10" ht="12.75">
      <c r="A39" s="70"/>
      <c r="B39" s="70"/>
      <c r="C39" s="70" t="s">
        <v>110</v>
      </c>
      <c r="D39" s="70"/>
      <c r="E39" s="70"/>
      <c r="F39" s="13"/>
      <c r="G39" s="13"/>
      <c r="H39" s="13"/>
      <c r="I39" s="13"/>
      <c r="J39" s="13"/>
    </row>
    <row r="40" spans="1:10" ht="12.75">
      <c r="A40" s="70"/>
      <c r="B40" s="70"/>
      <c r="C40" s="70" t="s">
        <v>147</v>
      </c>
      <c r="D40" s="70"/>
      <c r="E40" s="70"/>
      <c r="F40" s="13"/>
      <c r="G40" s="13"/>
      <c r="H40" s="13"/>
      <c r="I40" s="13"/>
      <c r="J40" s="13"/>
    </row>
    <row r="41" spans="1:10" ht="12.75">
      <c r="A41" s="70"/>
      <c r="B41" s="70"/>
      <c r="C41" s="70" t="s">
        <v>146</v>
      </c>
      <c r="D41" s="70"/>
      <c r="E41" s="70"/>
      <c r="F41" s="13"/>
      <c r="G41" s="13"/>
      <c r="H41" s="13"/>
      <c r="I41" s="13"/>
      <c r="J41" s="13"/>
    </row>
    <row r="42" spans="1:10" ht="12.75">
      <c r="A42" s="70"/>
      <c r="B42" s="70"/>
      <c r="C42" s="70" t="s">
        <v>148</v>
      </c>
      <c r="D42" s="70"/>
      <c r="E42" s="70"/>
      <c r="F42" s="13"/>
      <c r="G42" s="13"/>
      <c r="H42" s="13"/>
      <c r="I42" s="13"/>
      <c r="J42" s="13"/>
    </row>
    <row r="43" ht="12.75">
      <c r="J43" s="13"/>
    </row>
    <row r="44" spans="1:10" ht="12.75">
      <c r="A44" s="13"/>
      <c r="B44" s="13"/>
      <c r="C44" s="13" t="s">
        <v>103</v>
      </c>
      <c r="D44" s="13"/>
      <c r="E44" s="13"/>
      <c r="F44" s="13"/>
      <c r="G44" s="13"/>
      <c r="H44" s="13"/>
      <c r="I44" s="13"/>
      <c r="J44" s="118"/>
    </row>
    <row r="45" spans="1:10" ht="12.75">
      <c r="A45" s="13"/>
      <c r="B45" s="13"/>
      <c r="C45" s="13" t="s">
        <v>111</v>
      </c>
      <c r="D45" s="13"/>
      <c r="E45" s="13"/>
      <c r="F45" s="13"/>
      <c r="G45" s="13"/>
      <c r="H45" s="13"/>
      <c r="I45" s="13"/>
      <c r="J45" s="118"/>
    </row>
    <row r="46" spans="1:10" ht="12.75">
      <c r="A46" s="13"/>
      <c r="B46" s="13"/>
      <c r="C46" s="13" t="s">
        <v>104</v>
      </c>
      <c r="D46" s="13"/>
      <c r="E46" s="13"/>
      <c r="F46" s="13"/>
      <c r="G46" s="13"/>
      <c r="H46" s="13"/>
      <c r="I46" s="13"/>
      <c r="J46" s="118"/>
    </row>
    <row r="47" spans="1:10" ht="12.75">
      <c r="A47" s="13"/>
      <c r="B47" s="13"/>
      <c r="C47" s="13" t="s">
        <v>105</v>
      </c>
      <c r="D47" s="13"/>
      <c r="E47" s="13"/>
      <c r="F47" s="13"/>
      <c r="G47" s="13"/>
      <c r="H47" s="13"/>
      <c r="I47" s="13"/>
      <c r="J47" s="118"/>
    </row>
    <row r="48" spans="1:10" ht="12.75">
      <c r="A48" s="13"/>
      <c r="B48" s="13"/>
      <c r="C48" s="13" t="s">
        <v>112</v>
      </c>
      <c r="D48" s="13"/>
      <c r="E48" s="13"/>
      <c r="F48" s="13"/>
      <c r="G48" s="13"/>
      <c r="H48" s="13"/>
      <c r="I48" s="13"/>
      <c r="J48" s="118"/>
    </row>
  </sheetData>
  <sheetProtection/>
  <printOptions/>
  <pageMargins left="0.15" right="0.11" top="0.984251969" bottom="0.984251969" header="0.51" footer="0.49212598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IHK München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Stapel</dc:creator>
  <cp:keywords/>
  <dc:description/>
  <cp:lastModifiedBy>Harald Hof</cp:lastModifiedBy>
  <cp:lastPrinted>2012-04-25T12:24:09Z</cp:lastPrinted>
  <dcterms:created xsi:type="dcterms:W3CDTF">2009-09-04T12:11:59Z</dcterms:created>
  <dcterms:modified xsi:type="dcterms:W3CDTF">2022-12-10T14:28:07Z</dcterms:modified>
  <cp:category/>
  <cp:version/>
  <cp:contentType/>
  <cp:contentStatus/>
</cp:coreProperties>
</file>